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Titles" localSheetId="0">'Лист3'!$5:$6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Решетникова</author>
  </authors>
  <commentList>
    <comment ref="B143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  <comment ref="C143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  <comment ref="M143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  <comment ref="B164" authorId="1">
      <text>
        <r>
          <rPr>
            <b/>
            <sz val="10"/>
            <rFont val="Tahoma"/>
            <family val="0"/>
          </rPr>
          <t>Бабицкая:</t>
        </r>
        <r>
          <rPr>
            <sz val="8"/>
            <rFont val="Tahoma"/>
            <family val="2"/>
          </rPr>
          <t>(246,5 прил 37(34), (107279,9 прил 37(33), 1864 прил 37(3), 8011,3 (прил 37(37)</t>
        </r>
        <r>
          <rPr>
            <b/>
            <sz val="10"/>
            <rFont val="Tahoma"/>
            <family val="0"/>
          </rPr>
          <t xml:space="preserve">.
 </t>
        </r>
        <r>
          <rPr>
            <sz val="10"/>
            <rFont val="Tahoma"/>
            <family val="0"/>
          </rPr>
          <t xml:space="preserve">
</t>
        </r>
      </text>
    </comment>
    <comment ref="B165" authorId="1">
      <text>
        <r>
          <rPr>
            <b/>
            <sz val="10"/>
            <rFont val="Tahoma"/>
            <family val="0"/>
          </rPr>
          <t>Бабицкая:</t>
        </r>
        <r>
          <rPr>
            <sz val="8"/>
            <rFont val="Tahoma"/>
            <family val="2"/>
          </rPr>
          <t>(246,5 прил 37(34), (107279,9 прил 37(33), 1864 прил 37(3), 8011,3 (прил 37(37)</t>
        </r>
        <r>
          <rPr>
            <b/>
            <sz val="10"/>
            <rFont val="Tahoma"/>
            <family val="0"/>
          </rPr>
          <t xml:space="preserve">.
 </t>
        </r>
        <r>
          <rPr>
            <sz val="10"/>
            <rFont val="Tahoma"/>
            <family val="0"/>
          </rPr>
          <t xml:space="preserve">
</t>
        </r>
      </text>
    </comment>
    <comment ref="H143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<sst xmlns="http://schemas.openxmlformats.org/spreadsheetml/2006/main" count="207" uniqueCount="197">
  <si>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</si>
  <si>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Наименование доходов</t>
  </si>
  <si>
    <t>ожидаемые 2008 администр.</t>
  </si>
  <si>
    <t>2 вариант</t>
  </si>
  <si>
    <t xml:space="preserve"> 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</si>
  <si>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</si>
  <si>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</si>
  <si>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</si>
  <si>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</si>
  <si>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</si>
  <si>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</si>
  <si>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 xml:space="preserve">Акцизы на спиртосодержащую продукцию, производимую на территории Российской Федерации </t>
  </si>
  <si>
    <t xml:space="preserve">Акцизы на вина, производимые на территории Российской Федерации </t>
  </si>
  <si>
    <t>Акцизы на пиво, производимое на территории Российской Федерации</t>
  </si>
  <si>
    <t>Акцизы на вина, производимые на территории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</si>
  <si>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</si>
  <si>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</si>
  <si>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Единый сельскохозяйственный  налог</t>
  </si>
  <si>
    <t>НАЛОГИ НА ИМУЩЕСТВО</t>
  </si>
  <si>
    <t xml:space="preserve">Налог на имущество организаций </t>
  </si>
  <si>
    <t>Транспортный налог</t>
  </si>
  <si>
    <t>Налог на игорный бизнес</t>
  </si>
  <si>
    <t>Земельный налог за земли сельскохозяйственного назначения</t>
  </si>
  <si>
    <t>Земельный налог за земли городских поселений</t>
  </si>
  <si>
    <t>Земельный налог за земли сельских поселений</t>
  </si>
  <si>
    <t>Земельный налог за другие земли несельскохозяйственного назначения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</si>
  <si>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</si>
  <si>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</si>
  <si>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</si>
  <si>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 добычу прочих полезных ископаемых (за исключением полезных ископаемых в виде природных алмазов)</t>
  </si>
  <si>
    <t>ГОСУДАРСТВЕННАЯ ПОШЛИНА</t>
  </si>
  <si>
    <t>Государственная пошлина за государственную  регистрацию, а также за совершение прочих юридически значимых действий</t>
  </si>
  <si>
    <t>Государственная пошлина за государственную  регистрацию  межрегиональных, региональных и местных общественных объединений,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</si>
  <si>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</si>
  <si>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государственную  регистрацию транспортных средств, за внесение изменений в выданные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</si>
  <si>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</si>
  <si>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 МУНИЦИПАЛЬНОЙ СОБСТВЕННОСТИ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</si>
  <si>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</si>
  <si>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Доходы от размещения средств бюджетов</t>
  </si>
  <si>
    <t xml:space="preserve">Проценты, полученные от предоставления бюджетных кредитов внутри страны </t>
  </si>
  <si>
    <t>Арендная плата и поступления от продажи права на заключение договоров аренды за земли, находящиеся в собственности субъектов  Российской Федерации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</si>
  <si>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 и в хозяйственном ведении государственных унитарных предприятий субъектов Российской Федерации</t>
  </si>
  <si>
    <t xml:space="preserve">Платежи от государственных и муниципальных  унитарных предприятий </t>
  </si>
  <si>
    <t>ПЛАТЕЖИ ПРИ  ПОЛЬЗОВАНИИ ПРИРОДНЫМИ РЕСУРСАМИ</t>
  </si>
  <si>
    <t>Плата за негативное воздействие на окружающую среду</t>
  </si>
  <si>
    <t>Платежи при  пользовании недрами</t>
  </si>
  <si>
    <t xml:space="preserve">Плата за использование лесов в части, превышающей минимальный размер арендной платы  и  минимальный размер платы по договору купли-продажи лесных насаждений
</t>
  </si>
  <si>
    <t>Прочие доходы от использования лесного фонда Российской Федерации и лесов иных категорий</t>
  </si>
  <si>
    <t>ДОХОДЫ ОТ ПРОДАЖИ МАТЕРИАЛЬНЫХ И НЕМАТЕРИАЛЬНЫХ АКТИВОВ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</si>
  <si>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</si>
  <si>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Доходы от реализации имущества, находящегося в собственности субъектов Российской Федерации (в части реализации материальных запасов по указанному имуществу)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</si>
  <si>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</si>
  <si>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реализации имущества государственных унитарных предприятий субъектов Российской Федерации (в части реализации материальных запасов по указанному имуществу)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</si>
  <si>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основных средств по указанному имуществу)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</si>
  <si>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материальных запасов по указанному имуществу)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</si>
  <si>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</si>
  <si>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АДМИНИСТРАТИВНЫЕ ПЛАТЕЖИ И СБОРЫ</t>
  </si>
  <si>
    <t>Платежи, взимаемые государственными организациями субъектов Российской Федерации за выполнение определенных функций</t>
  </si>
  <si>
    <t>ШТРАФЫ, САНКЦИИ, ВОЗМЕЩЕНИЕ УЩЕРБА</t>
  </si>
  <si>
    <t>ПРОЧИЕ НЕНАЛОГОВЫЕ ДОХОДЫ</t>
  </si>
  <si>
    <t>Прочие неналоговые доходы бюджетов субъектов Российской Федерации</t>
  </si>
  <si>
    <t>ДОХОДЫ БЮДЖЕТОВ БЮДЖЕТНОЙ СИСТЕМЫ РФ ОТ ВОЗВРАТА ОСТАТКОВ СУССИДИЙ И СУБВЕНЦИЙ ПРОШЛЫХ ЛЕТ</t>
  </si>
  <si>
    <t>ВОЗВРАТ ОСТАТКОВ СУБСИДИЙ И СУБВЕНЦИЙ ПРОШЛЫХ ЛЕТ</t>
  </si>
  <si>
    <t>ДОХОДЫ ОТ ПРЕДПРИНИМАТЕЛЬСКОЙ И ИНОЙ ПРИНОСЯЩЕЙ ДОХОД ДЕЯТЕЛЬНОСТИ</t>
  </si>
  <si>
    <t>Доходы от собственности по предпринимательской и иной приносящей доход деятельности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</si>
  <si>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</si>
  <si>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</si>
  <si>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БЕЗВОЗМЕЗДНЫЕ ПОСТУПЛЕНИЯ</t>
  </si>
  <si>
    <t>ИТОГО ДОХОДОВ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</si>
  <si>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</si>
  <si>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Доходы бюджетов субъектов Российской Федерации от возврата остатков субсидий и субвенций прошлых лет </t>
  </si>
  <si>
    <t>Возврат остатков субсидий и субвенций из бюджетов субъектов Российской Федерации</t>
  </si>
  <si>
    <t>БЕЗВОЗМЕЗДНЫЕ ПОСТУПЛЕНИЯ ОТ ДРУГИХ  БЮДЖЕТОВ БЮДЖЕТНОЙ СИСТЕМЫ РОССИЙСКОЙ ФЕДЕРАЦИИ</t>
  </si>
  <si>
    <t xml:space="preserve">Дотации от других бюджетов бюджетной системы Российской Федерации </t>
  </si>
  <si>
    <t>Дотации на выравнивание уровня бюджетной обеспеченности</t>
  </si>
  <si>
    <t xml:space="preserve">Дотации бюджетам субъектов Российской Федерации на предоставление дотаций бюджетам закрытых административно-территориальных образований </t>
  </si>
  <si>
    <t>Прочие дотации</t>
  </si>
  <si>
    <t xml:space="preserve">Субсидии бюджетам субъектов Российской Федерации и муниципальных образований    (межбюджетные субсидии)
</t>
  </si>
  <si>
    <t xml:space="preserve">Субсидии бюджетам субъектов Российской Федерации на развитие социальной и инженерной  инфраструктуры субъектов Российской Федерации и муниципальных образований </t>
  </si>
  <si>
    <t>Субсидии бюджетам субъектов Российской Федерации на оздоровление детей</t>
  </si>
  <si>
    <t xml:space="preserve">Субсидии бюджетам субъектов Российской  Федерации на обеспечение мер социальной поддержки реабилитированных лиц и лиц, признанных пострадавшими от политических репрессий
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</si>
  <si>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</si>
  <si>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Субсидии бюджетам субъектов Российской Федерации на обеспечение жильем молодых семей</t>
  </si>
  <si>
    <t>Субсидии бюджетам субъектов Российской Федерации на поддержку элитного семеноводства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</si>
  <si>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 Федерации, и бесхозяйных гидротехнических сооружений</t>
  </si>
  <si>
    <t xml:space="preserve">Субсидии бюджетам субъектов Российской Федерации на внедрение инновационных образовательных программ
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</si>
  <si>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</si>
  <si>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 в сельскохозяйственных кредитных   потребительских кооперативах в 2007 - 2010 годах на срок до 1 года
</t>
  </si>
  <si>
    <t>Субсидии бюджетам субъектов Российской Федерации на содержание ребенка в семье опекуна и приемной семье, а также на оплату труда приемному родителю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</si>
  <si>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</si>
  <si>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субъектов Российской Федерации на ежемесячное денежное вознаграждение за классное руководство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</si>
  <si>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</si>
  <si>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Субсидии бюджетам субъектов Российской Федерации на поддержку северного оленеводства и табунного коневодства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</si>
  <si>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</si>
  <si>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</si>
  <si>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субъектов Российской Федерации на государственную поддержку внедрения комплексных мер модернизации образования</t>
  </si>
  <si>
    <t>Субсидии бюджетам субъектов Российской Федерации на обеспечение мер социальной поддержки ветеранов труда и тружеников тыла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</si>
  <si>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</si>
  <si>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</si>
  <si>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на оказание высокотехнологичной медицинской помощи гражданам Российской Федерации</t>
  </si>
  <si>
    <t>Субсидии бюджетам субъектов Российской  Федерации на возмещение сельскохозяйственным  товаропроизводителям, организациям агропромышленного комплекса независимо от их организационно-правовых  форм и крестьянским (фермерским)  хозяйствам, сельскохозяйственным потребительским кооперативам части затрат на уплату процентов  по 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</si>
  <si>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</si>
  <si>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Субсидии бюджетам субъектов Российской Федерации на поощрение лучших учителей</t>
  </si>
  <si>
    <t>Субсидии бюджетам субъектов Российской Федерации на комплектование книжных фондов библиотек муниципальных образований</t>
  </si>
  <si>
    <t>Субсидии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</si>
  <si>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</si>
  <si>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</si>
  <si>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субъектов Российской Федерации</t>
  </si>
  <si>
    <t>Субсидии бюджетам субъектов Российской Федерации на осуществление мероприятий по обеспечению жильем граждан РФ, проживающих в сельской местности</t>
  </si>
  <si>
    <t xml:space="preserve">Субвенции бюджетам субъектов Российской Федерации и муниципальных образований 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</si>
  <si>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</si>
  <si>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</si>
  <si>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</si>
  <si>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</si>
  <si>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</si>
  <si>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организацию, регулирование и охрану водных биологических ресурсов</t>
  </si>
  <si>
    <t>Субвенции бюджетам на охрану и использование объектов животного мира, отнесенных к объектам охоты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</si>
  <si>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</si>
  <si>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</si>
  <si>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</si>
  <si>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</si>
  <si>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</si>
  <si>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</si>
  <si>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</si>
  <si>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</si>
  <si>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</si>
  <si>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</si>
  <si>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</si>
  <si>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</si>
  <si>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</si>
  <si>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</si>
  <si>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</si>
  <si>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</si>
  <si>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</si>
  <si>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</si>
  <si>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Субвенции бюджетам субъектов Российской Федерации на оказание отдельным категориям граждан социальной услуги по дополнительной бесплатной медицинской помощи в части, предусматривающей обеспечение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</si>
  <si>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</si>
  <si>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осуществление  полномочий Российской Федерации по контролю, надзору и выдаче лицензий в области охраны здоровья граждан</t>
  </si>
  <si>
    <t>Прочие субвенции</t>
  </si>
  <si>
    <t>Прочие субвенции бюджетам субъектов Российской Федерации</t>
  </si>
  <si>
    <t>Иные межбюджетные трансферты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</si>
  <si>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</si>
  <si>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</si>
  <si>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</si>
  <si>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 субъектах  Российской Федерации в соответствии со статьей 5 Федерального закона от 21 декабря 1994 года N 69-ФЗ "О пожарной безопасности"</t>
  </si>
  <si>
    <t xml:space="preserve"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
</t>
  </si>
  <si>
    <t xml:space="preserve"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
</t>
  </si>
  <si>
    <t xml:space="preserve"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  поддержки которым относится к ведению Российской Федерации
</t>
  </si>
  <si>
    <t>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</si>
  <si>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>Прочие безвозмездные поступления от других бюджетов бюджетной системы</t>
  </si>
  <si>
    <t>Прочие безвозмездные поступления от федерального бюджета</t>
  </si>
  <si>
    <t>Прочие безвозмездные поступления в бюджеты субъектов Российской Федерации от федерального бюджета</t>
  </si>
  <si>
    <t>Безвозмездные поступления от государственных организаций в бюджеты субъектов РФ</t>
  </si>
  <si>
    <t>Удельный вес в общем объеме,%</t>
  </si>
  <si>
    <t xml:space="preserve">             2007 год (отчет)</t>
  </si>
  <si>
    <t xml:space="preserve">Исполнено, тыс.рублей </t>
  </si>
  <si>
    <t>Прогноз, тыс.рублей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</si>
  <si>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 </t>
  </si>
  <si>
    <t xml:space="preserve">Исполнено, тыс.рублей                  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</si>
  <si>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</si>
  <si>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</si>
  <si>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 xml:space="preserve">Плата за использование лесов в части, превышающей минимальный размер арендной платы </t>
  </si>
  <si>
    <t>Плата по договору купли-продажи лесных насаждений для собственных нужд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</si>
  <si>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</si>
  <si>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земель, предназначенных для целей жилищного строительства    </t>
  </si>
  <si>
    <t xml:space="preserve">Прочие поступления от использования имущества, находящегося с собственности субъектов Российской Федерации  </t>
  </si>
  <si>
    <t xml:space="preserve">Дотации бюджетам субъектов Российской Федерации на выравнивание уровня бюджетной обеспеченности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</si>
  <si>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  </t>
  </si>
  <si>
    <t>Плата за использование лесов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</si>
  <si>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</si>
  <si>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Сбор за пользование объектами животного мира и за пользование объектами водных биологических ресурсов</t>
  </si>
  <si>
    <t>ДОХОДЫ ОТ ОКАЗАНИЯ ПЛАТНЫХ УСЛУГ (РАБОТ) И КОМПЕНСАЦИИ ЗАТРАТ ГОСУДАРСТВА</t>
  </si>
  <si>
    <t xml:space="preserve">Налог на добычу полезных ископаемых в виде угля  </t>
  </si>
  <si>
    <t>2016 год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</si>
  <si>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</si>
  <si>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Прогноз, тыс. рублей</t>
  </si>
  <si>
    <t>2019 год</t>
  </si>
  <si>
    <t xml:space="preserve">                                                 Анализ доходов областного бюджета за 2016-2017 годы и на плановый период 2018-2020 годов</t>
  </si>
  <si>
    <t>2017 год</t>
  </si>
  <si>
    <t xml:space="preserve">Первоначальный план на 2017 год, тыс. рублей </t>
  </si>
  <si>
    <t>Уточненный план на 2017 год, тыс.рублей (по состоянию на 01.10.2017)</t>
  </si>
  <si>
    <t>Отклонение уточненного плана на 2017 год от первоначаль-ного плана на 2017 год , тыс. рублей</t>
  </si>
  <si>
    <t xml:space="preserve">Исполнено по состоянию на 01.10.2017, тыс.рублей </t>
  </si>
  <si>
    <t xml:space="preserve">                                                    2018 год</t>
  </si>
  <si>
    <r>
      <rPr>
        <b/>
        <sz val="11"/>
        <rFont val="Times New Roman"/>
        <family val="1"/>
      </rPr>
      <t>Отклонение</t>
    </r>
    <r>
      <rPr>
        <b/>
        <sz val="12"/>
        <rFont val="Times New Roman"/>
        <family val="1"/>
      </rPr>
      <t xml:space="preserve"> от отчета 2016 года, тыс.рублей</t>
    </r>
  </si>
  <si>
    <t>Отклонение от уточненногоплана             2017 года, тыс.рублей</t>
  </si>
  <si>
    <t>Отклонение от ожидаемого исполнения   2017 года, тыс.рублей</t>
  </si>
  <si>
    <t>2020 год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</si>
  <si>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</si>
  <si>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</si>
  <si>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</si>
  <si>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</si>
  <si>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</si>
  <si>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r>
      <t xml:space="preserve">Оценка </t>
    </r>
    <r>
      <rPr>
        <b/>
        <sz val="11"/>
        <rFont val="Times New Roman"/>
        <family val="1"/>
      </rPr>
      <t>ожидаемого исполнения за 2017 год, т</t>
    </r>
    <r>
      <rPr>
        <b/>
        <sz val="12"/>
        <rFont val="Times New Roman"/>
        <family val="1"/>
      </rPr>
      <t>ыс. рублей</t>
    </r>
  </si>
  <si>
    <t>Приложение 1</t>
  </si>
  <si>
    <t>Акцизы на сидр, пуаре, медовуху, производимые на территории Российской Федерации</t>
  </si>
  <si>
    <t xml:space="preserve"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</si>
</sst>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_(* #,##0.0_);_(* \(#,##0.0\);_(* &quot;-&quot;??_);_(@_)"/>
    <numFmt numFmtId="197" formatCode="_(* #,##0_);_(* \(#,##0\);_(* &quot;-&quot;??_);_(@_)"/>
    <numFmt numFmtId="198" formatCode="?"/>
    <numFmt numFmtId="199" formatCode="[$-FC19]d\ mmmm\ yyyy\ &quot;г.&quot;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justify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/>
    </xf>
    <xf numFmtId="188" fontId="1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88" fontId="10" fillId="0" borderId="10" xfId="0" applyNumberFormat="1" applyFont="1" applyFill="1" applyBorder="1" applyAlignment="1">
      <alignment wrapText="1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60" applyNumberFormat="1" applyFont="1" applyBorder="1" applyAlignment="1">
      <alignment/>
    </xf>
    <xf numFmtId="188" fontId="7" fillId="0" borderId="10" xfId="0" applyNumberFormat="1" applyFont="1" applyFill="1" applyBorder="1" applyAlignment="1">
      <alignment/>
    </xf>
    <xf numFmtId="188" fontId="7" fillId="0" borderId="10" xfId="0" applyNumberFormat="1" applyFont="1" applyFill="1" applyBorder="1" applyAlignment="1">
      <alignment wrapText="1"/>
    </xf>
    <xf numFmtId="188" fontId="10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/>
    </xf>
    <xf numFmtId="188" fontId="7" fillId="0" borderId="10" xfId="0" applyNumberFormat="1" applyFont="1" applyFill="1" applyBorder="1" applyAlignment="1">
      <alignment/>
    </xf>
    <xf numFmtId="188" fontId="7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vertical="justify"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188" fontId="7" fillId="0" borderId="17" xfId="0" applyNumberFormat="1" applyFont="1" applyBorder="1" applyAlignment="1">
      <alignment/>
    </xf>
    <xf numFmtId="188" fontId="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1" fillId="0" borderId="18" xfId="0" applyNumberFormat="1" applyFont="1" applyBorder="1" applyAlignment="1">
      <alignment/>
    </xf>
    <xf numFmtId="198" fontId="10" fillId="0" borderId="10" xfId="0" applyNumberFormat="1" applyFont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tabSelected="1" zoomScalePageLayoutView="0" workbookViewId="0" topLeftCell="A1">
      <pane xSplit="3" ySplit="7" topLeftCell="D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64" sqref="B164"/>
    </sheetView>
  </sheetViews>
  <sheetFormatPr defaultColWidth="9.140625" defaultRowHeight="12.75"/>
  <cols>
    <col min="1" max="1" width="47.00390625" style="4" customWidth="1"/>
    <col min="2" max="2" width="12.00390625" style="4" hidden="1" customWidth="1"/>
    <col min="3" max="3" width="12.8515625" style="4" hidden="1" customWidth="1"/>
    <col min="4" max="4" width="14.7109375" style="4" hidden="1" customWidth="1"/>
    <col min="5" max="5" width="12.8515625" style="4" hidden="1" customWidth="1"/>
    <col min="6" max="6" width="13.28125" style="4" customWidth="1"/>
    <col min="7" max="7" width="12.28125" style="4" customWidth="1"/>
    <col min="8" max="8" width="14.421875" style="4" customWidth="1"/>
    <col min="9" max="9" width="14.28125" style="4" customWidth="1"/>
    <col min="10" max="10" width="14.57421875" style="4" customWidth="1"/>
    <col min="11" max="11" width="13.00390625" style="4" customWidth="1"/>
    <col min="12" max="12" width="13.28125" style="4" customWidth="1"/>
    <col min="13" max="13" width="12.8515625" style="4" customWidth="1"/>
    <col min="14" max="14" width="11.57421875" style="4" customWidth="1"/>
    <col min="15" max="15" width="13.57421875" style="4" customWidth="1"/>
    <col min="16" max="16" width="13.7109375" style="4" customWidth="1"/>
    <col min="17" max="17" width="13.57421875" style="4" customWidth="1"/>
    <col min="18" max="18" width="14.7109375" style="4" customWidth="1"/>
    <col min="19" max="19" width="14.28125" style="4" customWidth="1"/>
    <col min="20" max="16384" width="9.140625" style="4" customWidth="1"/>
  </cols>
  <sheetData>
    <row r="1" spans="1:19" ht="15.75" customHeight="1">
      <c r="A1" s="71"/>
      <c r="B1" s="7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R1" s="70" t="s">
        <v>194</v>
      </c>
      <c r="S1" s="70"/>
    </row>
    <row r="2" spans="1:17" ht="20.25" customHeight="1">
      <c r="A2" s="74" t="s">
        <v>177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3" ht="12.75" hidden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2.75" hidden="1"/>
    <row r="5" spans="1:19" ht="15.75">
      <c r="A5" s="25"/>
      <c r="B5" s="26"/>
      <c r="C5" s="26"/>
      <c r="D5" s="27" t="s">
        <v>154</v>
      </c>
      <c r="E5" s="28"/>
      <c r="F5" s="75" t="s">
        <v>173</v>
      </c>
      <c r="G5" s="76"/>
      <c r="H5" s="75" t="s">
        <v>178</v>
      </c>
      <c r="I5" s="76"/>
      <c r="J5" s="76"/>
      <c r="K5" s="76"/>
      <c r="L5" s="77"/>
      <c r="M5" s="64" t="s">
        <v>183</v>
      </c>
      <c r="N5" s="65"/>
      <c r="O5" s="65"/>
      <c r="P5" s="29"/>
      <c r="Q5" s="63"/>
      <c r="R5" s="45" t="s">
        <v>176</v>
      </c>
      <c r="S5" s="45" t="s">
        <v>187</v>
      </c>
    </row>
    <row r="6" spans="1:20" s="24" customFormat="1" ht="126" customHeight="1">
      <c r="A6" s="73" t="s">
        <v>1</v>
      </c>
      <c r="B6" s="21"/>
      <c r="C6" s="21" t="s">
        <v>2</v>
      </c>
      <c r="D6" s="22" t="s">
        <v>155</v>
      </c>
      <c r="E6" s="22" t="s">
        <v>153</v>
      </c>
      <c r="F6" s="23" t="s">
        <v>158</v>
      </c>
      <c r="G6" s="23" t="s">
        <v>153</v>
      </c>
      <c r="H6" s="23" t="s">
        <v>179</v>
      </c>
      <c r="I6" s="23" t="s">
        <v>180</v>
      </c>
      <c r="J6" s="23" t="s">
        <v>181</v>
      </c>
      <c r="K6" s="23" t="s">
        <v>182</v>
      </c>
      <c r="L6" s="23" t="s">
        <v>193</v>
      </c>
      <c r="M6" s="22" t="s">
        <v>156</v>
      </c>
      <c r="N6" s="22" t="s">
        <v>153</v>
      </c>
      <c r="O6" s="22" t="s">
        <v>184</v>
      </c>
      <c r="P6" s="22" t="s">
        <v>185</v>
      </c>
      <c r="Q6" s="22" t="s">
        <v>186</v>
      </c>
      <c r="R6" s="22" t="s">
        <v>175</v>
      </c>
      <c r="S6" s="22" t="s">
        <v>175</v>
      </c>
      <c r="T6" s="67"/>
    </row>
    <row r="7" spans="1:17" ht="23.25" customHeight="1" hidden="1">
      <c r="A7" s="73"/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/>
      <c r="O7" s="16"/>
      <c r="P7" s="16"/>
      <c r="Q7" s="17"/>
    </row>
    <row r="8" spans="1:19" ht="30.75" customHeight="1">
      <c r="A8" s="32" t="s">
        <v>4</v>
      </c>
      <c r="B8" s="5">
        <f>B9+B12+B26+B29+B37+B43+B49+B50+B66+B74+B82+B85+B87+B90+B101+B102</f>
        <v>0</v>
      </c>
      <c r="C8" s="5" t="e">
        <f>C9+C12+C26+C29+C37+C43+C49+C50+C66+C74+C82+C85+C87+C90+C101+C102</f>
        <v>#REF!</v>
      </c>
      <c r="D8" s="5" t="e">
        <f>D9+D12+D26+D29+D37+D43+D49+D50+D66+D74+D82+D85+D87+D90+D101+D102+#REF!+#REF!</f>
        <v>#REF!</v>
      </c>
      <c r="E8" s="19" t="e">
        <f>D8/D189*100</f>
        <v>#REF!</v>
      </c>
      <c r="F8" s="47">
        <f>F9+F12+F26+F29+F37+F43+F49+F50+F66+F74+F82+F85+F87+F90+F101+F102</f>
        <v>35267681.99999999</v>
      </c>
      <c r="G8" s="47">
        <f>F8/48534136.9*100</f>
        <v>72.66572407100948</v>
      </c>
      <c r="H8" s="47">
        <f>H9+H12+H26+H29+H37+H43+H49+H50+H66+H74+H82+H85+H87+H90+H101+H102</f>
        <v>35550753.5</v>
      </c>
      <c r="I8" s="47">
        <f>I9+I12+I26+I29+I37+I43+I49+I50+I66+I74+I82+I85+I87+I90+I101+I102</f>
        <v>35897135.5</v>
      </c>
      <c r="J8" s="47">
        <f>I8-H8</f>
        <v>346382</v>
      </c>
      <c r="K8" s="47">
        <f>K9+K12+K26+K29+K37+K43+K49+K50+K66+K74+K82+K85+K87+K90+K101+K102</f>
        <v>26919990.3</v>
      </c>
      <c r="L8" s="47">
        <f>L9+L12+L26+L29+L37+L43+L49+L50+L66+L74+L82+L85+L87+L90+L101+L102</f>
        <v>36434834.9</v>
      </c>
      <c r="M8" s="47">
        <f>M9+M12+M26+M29+M37+M43+M49+M50+M66+M74+M82+M85+M87+M90+M101+M102</f>
        <v>37523319.90000001</v>
      </c>
      <c r="N8" s="47">
        <f>M8/39721606.1*100</f>
        <v>94.4657670828673</v>
      </c>
      <c r="O8" s="47">
        <f>M8-F8</f>
        <v>2255637.900000021</v>
      </c>
      <c r="P8" s="47">
        <f>M8-I8</f>
        <v>1626184.4000000134</v>
      </c>
      <c r="Q8" s="47">
        <f>M8-L8</f>
        <v>1088485.000000015</v>
      </c>
      <c r="R8" s="47">
        <f>R9+R12+R26+R29+R37+R43+R49+R50+R66+R74+R82+R85+R87+R90+R101+R102</f>
        <v>39442358.49999999</v>
      </c>
      <c r="S8" s="47">
        <f>S9+S12+S26+S29+S37+S43+S49+S50+S66+S74+S82+S85+S87+S90+S101+S102</f>
        <v>41357275.2</v>
      </c>
    </row>
    <row r="9" spans="1:19" ht="15.75" customHeight="1">
      <c r="A9" s="33" t="s">
        <v>5</v>
      </c>
      <c r="B9" s="6"/>
      <c r="C9" s="6">
        <f>C10+C11</f>
        <v>11016817</v>
      </c>
      <c r="D9" s="6">
        <f>D10+D11</f>
        <v>6810553</v>
      </c>
      <c r="E9" s="18" t="e">
        <f>ROUND(D9/D189*100,1)</f>
        <v>#REF!</v>
      </c>
      <c r="F9" s="48">
        <f>F10+F11</f>
        <v>20491053.7</v>
      </c>
      <c r="G9" s="48">
        <f>F9/48534136.9*100</f>
        <v>42.21987864380875</v>
      </c>
      <c r="H9" s="48">
        <f>H10+H11</f>
        <v>19927086.8</v>
      </c>
      <c r="I9" s="48">
        <f>I10+I11</f>
        <v>21348565.8</v>
      </c>
      <c r="J9" s="48">
        <f>I9-H9</f>
        <v>1421479</v>
      </c>
      <c r="K9" s="48">
        <f>K10+K11</f>
        <v>15966084.6</v>
      </c>
      <c r="L9" s="48">
        <f>L10+L11</f>
        <v>21680022.5</v>
      </c>
      <c r="M9" s="48">
        <f>M10+M11</f>
        <v>22121259.1</v>
      </c>
      <c r="N9" s="48">
        <f>M9/39721606.1*100</f>
        <v>55.69074685527381</v>
      </c>
      <c r="O9" s="48">
        <f>M9-F9</f>
        <v>1630205.4000000022</v>
      </c>
      <c r="P9" s="48">
        <f>M9-I9</f>
        <v>772693.3000000007</v>
      </c>
      <c r="Q9" s="48">
        <f>M9-L9</f>
        <v>441236.6000000015</v>
      </c>
      <c r="R9" s="48">
        <f>R10+R11</f>
        <v>23049806.4</v>
      </c>
      <c r="S9" s="48">
        <f>S10+S11</f>
        <v>24343926</v>
      </c>
    </row>
    <row r="10" spans="1:19" ht="14.25" customHeight="1">
      <c r="A10" s="33" t="s">
        <v>6</v>
      </c>
      <c r="B10" s="6"/>
      <c r="C10" s="6">
        <v>5722842</v>
      </c>
      <c r="D10" s="6">
        <v>2805901</v>
      </c>
      <c r="E10" s="18" t="e">
        <f>D10/D189*100</f>
        <v>#REF!</v>
      </c>
      <c r="F10" s="48">
        <v>9970869.2</v>
      </c>
      <c r="G10" s="48">
        <f aca="true" t="shared" si="0" ref="G10:G74">F10/48534136.9*100</f>
        <v>20.544033203977712</v>
      </c>
      <c r="H10" s="48">
        <v>9325636</v>
      </c>
      <c r="I10" s="48">
        <v>9508098</v>
      </c>
      <c r="J10" s="48">
        <f aca="true" t="shared" si="1" ref="J10:J71">I10-H10</f>
        <v>182462</v>
      </c>
      <c r="K10" s="48">
        <v>7800852.1</v>
      </c>
      <c r="L10" s="48">
        <v>9675440</v>
      </c>
      <c r="M10" s="48">
        <v>10274482</v>
      </c>
      <c r="N10" s="48">
        <f aca="true" t="shared" si="2" ref="N10:N73">M10/39721606.1*100</f>
        <v>25.866230016313462</v>
      </c>
      <c r="O10" s="48">
        <f>M10-F10</f>
        <v>303612.80000000075</v>
      </c>
      <c r="P10" s="48">
        <f>M10-I10</f>
        <v>766384</v>
      </c>
      <c r="Q10" s="48">
        <f>M10-L10</f>
        <v>599042</v>
      </c>
      <c r="R10" s="48">
        <v>10402187</v>
      </c>
      <c r="S10" s="48">
        <v>10788208</v>
      </c>
    </row>
    <row r="11" spans="1:19" ht="15" customHeight="1">
      <c r="A11" s="33" t="s">
        <v>7</v>
      </c>
      <c r="B11" s="6"/>
      <c r="C11" s="6">
        <v>5293975</v>
      </c>
      <c r="D11" s="6">
        <v>4004652</v>
      </c>
      <c r="E11" s="18" t="e">
        <f>D11/D189*100</f>
        <v>#REF!</v>
      </c>
      <c r="F11" s="48">
        <v>10520184.5</v>
      </c>
      <c r="G11" s="48">
        <f t="shared" si="0"/>
        <v>21.675845439831033</v>
      </c>
      <c r="H11" s="48">
        <v>10601450.8</v>
      </c>
      <c r="I11" s="48">
        <v>11840467.8</v>
      </c>
      <c r="J11" s="48">
        <f t="shared" si="1"/>
        <v>1239017</v>
      </c>
      <c r="K11" s="48">
        <v>8165232.5</v>
      </c>
      <c r="L11" s="48">
        <v>12004582.5</v>
      </c>
      <c r="M11" s="48">
        <v>11846777.1</v>
      </c>
      <c r="N11" s="48">
        <f t="shared" si="2"/>
        <v>29.824516838960346</v>
      </c>
      <c r="O11" s="48">
        <f>M11-F11</f>
        <v>1326592.5999999996</v>
      </c>
      <c r="P11" s="48">
        <f>M11-I11</f>
        <v>6309.299999998882</v>
      </c>
      <c r="Q11" s="48">
        <f>M11-L11</f>
        <v>-157805.40000000037</v>
      </c>
      <c r="R11" s="48">
        <v>12647619.4</v>
      </c>
      <c r="S11" s="48">
        <v>13555718</v>
      </c>
    </row>
    <row r="12" spans="1:19" ht="46.5" customHeight="1">
      <c r="A12" s="33" t="s">
        <v>8</v>
      </c>
      <c r="B12" s="6"/>
      <c r="C12" s="6" t="e">
        <f>C13</f>
        <v>#REF!</v>
      </c>
      <c r="D12" s="6">
        <v>987985</v>
      </c>
      <c r="E12" s="18" t="e">
        <f>D12/D189*100</f>
        <v>#REF!</v>
      </c>
      <c r="F12" s="48">
        <f>F13</f>
        <v>2737978.3</v>
      </c>
      <c r="G12" s="48">
        <f t="shared" si="0"/>
        <v>5.641345401158252</v>
      </c>
      <c r="H12" s="48">
        <f aca="true" t="shared" si="3" ref="H12:S12">H13</f>
        <v>2352826</v>
      </c>
      <c r="I12" s="48">
        <f t="shared" si="3"/>
        <v>1993896.0000000002</v>
      </c>
      <c r="J12" s="48">
        <f t="shared" si="1"/>
        <v>-358929.99999999977</v>
      </c>
      <c r="K12" s="48">
        <f t="shared" si="3"/>
        <v>1598838.1999999997</v>
      </c>
      <c r="L12" s="48">
        <f t="shared" si="3"/>
        <v>1993896.0000000002</v>
      </c>
      <c r="M12" s="48">
        <f t="shared" si="3"/>
        <v>1969112.6</v>
      </c>
      <c r="N12" s="48">
        <f t="shared" si="2"/>
        <v>4.957283436733944</v>
      </c>
      <c r="O12" s="48">
        <f t="shared" si="3"/>
        <v>-768865.6999999997</v>
      </c>
      <c r="P12" s="48">
        <f t="shared" si="3"/>
        <v>-24783.40000000014</v>
      </c>
      <c r="Q12" s="48">
        <f t="shared" si="3"/>
        <v>-24783.40000000014</v>
      </c>
      <c r="R12" s="48">
        <f t="shared" si="3"/>
        <v>2202094.7</v>
      </c>
      <c r="S12" s="48">
        <f t="shared" si="3"/>
        <v>2202094.7</v>
      </c>
    </row>
    <row r="13" spans="1:19" ht="47.25" customHeight="1">
      <c r="A13" s="33" t="s">
        <v>9</v>
      </c>
      <c r="B13" s="6" t="e">
        <f>#REF!+B18+B19+#REF!+#REF!+B22+B23+B24+B25+#REF!+#REF!</f>
        <v>#REF!</v>
      </c>
      <c r="C13" s="6" t="e">
        <f>#REF!+C18+C19+#REF!+#REF!+C22+C23+C24+C25+#REF!+#REF!</f>
        <v>#REF!</v>
      </c>
      <c r="D13" s="6">
        <v>987985</v>
      </c>
      <c r="E13" s="18" t="e">
        <f>D13/D189*100</f>
        <v>#REF!</v>
      </c>
      <c r="F13" s="48">
        <f>F19+F20+F22+F23+F24+F25</f>
        <v>2737978.3</v>
      </c>
      <c r="G13" s="48">
        <f t="shared" si="0"/>
        <v>5.641345401158252</v>
      </c>
      <c r="H13" s="48">
        <f>H19+H20+H22+H23+H24+H25</f>
        <v>2352826</v>
      </c>
      <c r="I13" s="48">
        <f>I19+I20+I22+I23+I24+I25+I21</f>
        <v>1993896.0000000002</v>
      </c>
      <c r="J13" s="48">
        <f>J19+J20+J22+J23+J24+J25+J21</f>
        <v>-358929.99999999994</v>
      </c>
      <c r="K13" s="48">
        <f>K19+K20+K22+K23+K24+K25+K21</f>
        <v>1598838.1999999997</v>
      </c>
      <c r="L13" s="48">
        <f>L19+L20+L22+L23+L24+L25+L21</f>
        <v>1993896.0000000002</v>
      </c>
      <c r="M13" s="48">
        <f>M19+M20+M22+M23+M24+M25+M21</f>
        <v>1969112.6</v>
      </c>
      <c r="N13" s="48">
        <f t="shared" si="2"/>
        <v>4.957283436733944</v>
      </c>
      <c r="O13" s="48">
        <f>M13-F13</f>
        <v>-768865.6999999997</v>
      </c>
      <c r="P13" s="48">
        <f>M13-I13</f>
        <v>-24783.40000000014</v>
      </c>
      <c r="Q13" s="48">
        <f>M13-L13</f>
        <v>-24783.40000000014</v>
      </c>
      <c r="R13" s="48">
        <f>R19+R20+R22+R23+R24+R25+R21</f>
        <v>2202094.7</v>
      </c>
      <c r="S13" s="48">
        <f>S19+S20+S22+S23+S24+S25+S21</f>
        <v>2202094.7</v>
      </c>
    </row>
    <row r="14" spans="1:19" ht="45.75" customHeight="1" hidden="1">
      <c r="A14" s="33" t="s">
        <v>10</v>
      </c>
      <c r="B14" s="6"/>
      <c r="C14" s="6"/>
      <c r="D14" s="6"/>
      <c r="E14" s="6"/>
      <c r="F14" s="48"/>
      <c r="G14" s="48">
        <f t="shared" si="0"/>
        <v>0</v>
      </c>
      <c r="H14" s="48"/>
      <c r="I14" s="48"/>
      <c r="J14" s="48">
        <f t="shared" si="1"/>
        <v>0</v>
      </c>
      <c r="K14" s="48"/>
      <c r="L14" s="48"/>
      <c r="M14" s="48"/>
      <c r="N14" s="48">
        <f t="shared" si="2"/>
        <v>0</v>
      </c>
      <c r="O14" s="48">
        <f aca="true" t="shared" si="4" ref="O14:O37">M14-F14</f>
        <v>0</v>
      </c>
      <c r="P14" s="48">
        <f aca="true" t="shared" si="5" ref="P14:P37">M14-I14</f>
        <v>0</v>
      </c>
      <c r="Q14" s="48">
        <f aca="true" t="shared" si="6" ref="Q14:Q37">M14-L14</f>
        <v>0</v>
      </c>
      <c r="R14" s="48"/>
      <c r="S14" s="48"/>
    </row>
    <row r="15" spans="1:19" ht="30" customHeight="1" hidden="1">
      <c r="A15" s="33" t="s">
        <v>11</v>
      </c>
      <c r="B15" s="6"/>
      <c r="C15" s="6"/>
      <c r="D15" s="6"/>
      <c r="E15" s="6"/>
      <c r="F15" s="48"/>
      <c r="G15" s="48">
        <f t="shared" si="0"/>
        <v>0</v>
      </c>
      <c r="H15" s="48"/>
      <c r="I15" s="48"/>
      <c r="J15" s="48">
        <f t="shared" si="1"/>
        <v>0</v>
      </c>
      <c r="K15" s="48"/>
      <c r="L15" s="48"/>
      <c r="M15" s="48"/>
      <c r="N15" s="48">
        <f t="shared" si="2"/>
        <v>0</v>
      </c>
      <c r="O15" s="48">
        <f t="shared" si="4"/>
        <v>0</v>
      </c>
      <c r="P15" s="48">
        <f t="shared" si="5"/>
        <v>0</v>
      </c>
      <c r="Q15" s="48">
        <f t="shared" si="6"/>
        <v>0</v>
      </c>
      <c r="R15" s="48"/>
      <c r="S15" s="48"/>
    </row>
    <row r="16" spans="1:19" ht="31.5" hidden="1">
      <c r="A16" s="33" t="s">
        <v>12</v>
      </c>
      <c r="B16" s="6"/>
      <c r="C16" s="6"/>
      <c r="D16" s="6"/>
      <c r="E16" s="6"/>
      <c r="F16" s="48"/>
      <c r="G16" s="48">
        <f t="shared" si="0"/>
        <v>0</v>
      </c>
      <c r="H16" s="48"/>
      <c r="I16" s="48"/>
      <c r="J16" s="48">
        <f t="shared" si="1"/>
        <v>0</v>
      </c>
      <c r="K16" s="48"/>
      <c r="L16" s="48"/>
      <c r="M16" s="48"/>
      <c r="N16" s="48">
        <f t="shared" si="2"/>
        <v>0</v>
      </c>
      <c r="O16" s="48">
        <f t="shared" si="4"/>
        <v>0</v>
      </c>
      <c r="P16" s="48">
        <f t="shared" si="5"/>
        <v>0</v>
      </c>
      <c r="Q16" s="48">
        <f t="shared" si="6"/>
        <v>0</v>
      </c>
      <c r="R16" s="48"/>
      <c r="S16" s="48"/>
    </row>
    <row r="17" spans="1:19" ht="31.5" hidden="1">
      <c r="A17" s="33" t="s">
        <v>13</v>
      </c>
      <c r="B17" s="6"/>
      <c r="C17" s="6"/>
      <c r="D17" s="6"/>
      <c r="E17" s="6"/>
      <c r="F17" s="48"/>
      <c r="G17" s="48">
        <f t="shared" si="0"/>
        <v>0</v>
      </c>
      <c r="H17" s="48"/>
      <c r="I17" s="48"/>
      <c r="J17" s="48">
        <f t="shared" si="1"/>
        <v>0</v>
      </c>
      <c r="K17" s="48"/>
      <c r="L17" s="48"/>
      <c r="M17" s="48"/>
      <c r="N17" s="48">
        <f t="shared" si="2"/>
        <v>0</v>
      </c>
      <c r="O17" s="48">
        <f t="shared" si="4"/>
        <v>0</v>
      </c>
      <c r="P17" s="48">
        <f t="shared" si="5"/>
        <v>0</v>
      </c>
      <c r="Q17" s="48">
        <f t="shared" si="6"/>
        <v>0</v>
      </c>
      <c r="R17" s="48"/>
      <c r="S17" s="48"/>
    </row>
    <row r="18" spans="1:19" ht="31.5" customHeight="1" hidden="1">
      <c r="A18" s="34" t="s">
        <v>14</v>
      </c>
      <c r="B18" s="6"/>
      <c r="C18" s="6"/>
      <c r="D18" s="6"/>
      <c r="E18" s="6"/>
      <c r="F18" s="48"/>
      <c r="G18" s="48">
        <f t="shared" si="0"/>
        <v>0</v>
      </c>
      <c r="H18" s="48"/>
      <c r="I18" s="48"/>
      <c r="J18" s="48">
        <f t="shared" si="1"/>
        <v>0</v>
      </c>
      <c r="K18" s="48"/>
      <c r="L18" s="48"/>
      <c r="M18" s="48"/>
      <c r="N18" s="48">
        <f t="shared" si="2"/>
        <v>0</v>
      </c>
      <c r="O18" s="48">
        <f t="shared" si="4"/>
        <v>0</v>
      </c>
      <c r="P18" s="48">
        <f t="shared" si="5"/>
        <v>0</v>
      </c>
      <c r="Q18" s="48">
        <f t="shared" si="6"/>
        <v>0</v>
      </c>
      <c r="R18" s="48"/>
      <c r="S18" s="48"/>
    </row>
    <row r="19" spans="1:19" ht="31.5" customHeight="1">
      <c r="A19" s="35" t="s">
        <v>13</v>
      </c>
      <c r="B19" s="6"/>
      <c r="C19" s="6">
        <v>391</v>
      </c>
      <c r="D19" s="6">
        <v>4</v>
      </c>
      <c r="E19" s="6">
        <v>0</v>
      </c>
      <c r="F19" s="48">
        <v>8110.5</v>
      </c>
      <c r="G19" s="48">
        <f t="shared" si="0"/>
        <v>0.01671091837217775</v>
      </c>
      <c r="H19" s="48">
        <v>7779</v>
      </c>
      <c r="I19" s="48">
        <v>7779</v>
      </c>
      <c r="J19" s="48">
        <f t="shared" si="1"/>
        <v>0</v>
      </c>
      <c r="K19" s="48">
        <v>7666.6</v>
      </c>
      <c r="L19" s="48">
        <v>8648</v>
      </c>
      <c r="M19" s="48">
        <v>8322</v>
      </c>
      <c r="N19" s="48">
        <f t="shared" si="2"/>
        <v>0.02095081447373801</v>
      </c>
      <c r="O19" s="48">
        <f t="shared" si="4"/>
        <v>211.5</v>
      </c>
      <c r="P19" s="48">
        <f t="shared" si="5"/>
        <v>543</v>
      </c>
      <c r="Q19" s="48">
        <f t="shared" si="6"/>
        <v>-326</v>
      </c>
      <c r="R19" s="48">
        <v>8322</v>
      </c>
      <c r="S19" s="48">
        <v>8322</v>
      </c>
    </row>
    <row r="20" spans="1:19" ht="45.75" customHeight="1">
      <c r="A20" s="61" t="s">
        <v>195</v>
      </c>
      <c r="B20" s="6"/>
      <c r="C20" s="6"/>
      <c r="D20" s="6"/>
      <c r="E20" s="6"/>
      <c r="F20" s="48">
        <v>220.6</v>
      </c>
      <c r="G20" s="48">
        <f t="shared" si="0"/>
        <v>0.00045452544145273553</v>
      </c>
      <c r="H20" s="48">
        <v>210</v>
      </c>
      <c r="I20" s="48">
        <v>210</v>
      </c>
      <c r="J20" s="48">
        <f t="shared" si="1"/>
        <v>0</v>
      </c>
      <c r="K20" s="48">
        <v>415.6</v>
      </c>
      <c r="L20" s="48">
        <v>529</v>
      </c>
      <c r="M20" s="48">
        <v>487</v>
      </c>
      <c r="N20" s="48">
        <f t="shared" si="2"/>
        <v>0.0012260330027289606</v>
      </c>
      <c r="O20" s="48">
        <f t="shared" si="4"/>
        <v>266.4</v>
      </c>
      <c r="P20" s="48">
        <f t="shared" si="5"/>
        <v>277</v>
      </c>
      <c r="Q20" s="48">
        <f t="shared" si="6"/>
        <v>-42</v>
      </c>
      <c r="R20" s="48">
        <v>490</v>
      </c>
      <c r="S20" s="48">
        <v>490</v>
      </c>
    </row>
    <row r="21" spans="1:19" ht="192.75" customHeight="1">
      <c r="A21" s="61" t="s">
        <v>192</v>
      </c>
      <c r="B21" s="6"/>
      <c r="C21" s="6"/>
      <c r="D21" s="6"/>
      <c r="E21" s="6"/>
      <c r="F21" s="48"/>
      <c r="G21" s="48"/>
      <c r="H21" s="48">
        <v>0</v>
      </c>
      <c r="I21" s="48">
        <v>100615.8</v>
      </c>
      <c r="J21" s="48">
        <f t="shared" si="1"/>
        <v>100615.8</v>
      </c>
      <c r="K21" s="48">
        <v>87409.9</v>
      </c>
      <c r="L21" s="48">
        <v>100615.8</v>
      </c>
      <c r="M21" s="48">
        <v>104652.6</v>
      </c>
      <c r="N21" s="48">
        <f t="shared" si="2"/>
        <v>0.2634651774566588</v>
      </c>
      <c r="O21" s="48">
        <f t="shared" si="4"/>
        <v>104652.6</v>
      </c>
      <c r="P21" s="48">
        <f t="shared" si="5"/>
        <v>4036.800000000003</v>
      </c>
      <c r="Q21" s="48">
        <f t="shared" si="6"/>
        <v>4036.800000000003</v>
      </c>
      <c r="R21" s="48">
        <v>104351.7</v>
      </c>
      <c r="S21" s="48">
        <v>104351.7</v>
      </c>
    </row>
    <row r="22" spans="1:19" ht="97.5" customHeight="1">
      <c r="A22" s="33" t="s">
        <v>188</v>
      </c>
      <c r="B22" s="6"/>
      <c r="C22" s="6"/>
      <c r="D22" s="6">
        <v>118340</v>
      </c>
      <c r="E22" s="18" t="e">
        <f>D22/D189*100</f>
        <v>#REF!</v>
      </c>
      <c r="F22" s="48">
        <v>933154.7</v>
      </c>
      <c r="G22" s="48">
        <f t="shared" si="0"/>
        <v>1.9226770261160244</v>
      </c>
      <c r="H22" s="48">
        <v>823796</v>
      </c>
      <c r="I22" s="48">
        <v>643811.2</v>
      </c>
      <c r="J22" s="48">
        <f t="shared" si="1"/>
        <v>-179984.80000000005</v>
      </c>
      <c r="K22" s="48">
        <v>607893.2</v>
      </c>
      <c r="L22" s="48">
        <v>643811.2</v>
      </c>
      <c r="M22" s="48">
        <v>645258</v>
      </c>
      <c r="N22" s="48">
        <f t="shared" si="2"/>
        <v>1.6244509307492476</v>
      </c>
      <c r="O22" s="48">
        <f t="shared" si="4"/>
        <v>-287896.69999999995</v>
      </c>
      <c r="P22" s="48">
        <f t="shared" si="5"/>
        <v>1446.8000000000466</v>
      </c>
      <c r="Q22" s="48">
        <f t="shared" si="6"/>
        <v>1446.8000000000466</v>
      </c>
      <c r="R22" s="48">
        <v>719847</v>
      </c>
      <c r="S22" s="48">
        <v>719847</v>
      </c>
    </row>
    <row r="23" spans="1:19" ht="128.25" customHeight="1">
      <c r="A23" s="33" t="s">
        <v>189</v>
      </c>
      <c r="B23" s="6"/>
      <c r="C23" s="6"/>
      <c r="D23" s="6">
        <v>6647</v>
      </c>
      <c r="E23" s="20" t="e">
        <f>D23/D189*100</f>
        <v>#REF!</v>
      </c>
      <c r="F23" s="48">
        <v>14244.2</v>
      </c>
      <c r="G23" s="48">
        <f t="shared" si="0"/>
        <v>0.02934882725811902</v>
      </c>
      <c r="H23" s="48">
        <v>12887</v>
      </c>
      <c r="I23" s="48">
        <v>6412.8</v>
      </c>
      <c r="J23" s="48">
        <f t="shared" si="1"/>
        <v>-6474.2</v>
      </c>
      <c r="K23" s="48">
        <v>6449.1</v>
      </c>
      <c r="L23" s="48">
        <v>6412.8</v>
      </c>
      <c r="M23" s="48">
        <v>5876</v>
      </c>
      <c r="N23" s="48">
        <f t="shared" si="2"/>
        <v>0.014792956722865241</v>
      </c>
      <c r="O23" s="48">
        <f t="shared" si="4"/>
        <v>-8368.2</v>
      </c>
      <c r="P23" s="48">
        <f t="shared" si="5"/>
        <v>-536.8000000000002</v>
      </c>
      <c r="Q23" s="48">
        <f t="shared" si="6"/>
        <v>-536.8000000000002</v>
      </c>
      <c r="R23" s="48">
        <v>6193</v>
      </c>
      <c r="S23" s="48">
        <v>6193</v>
      </c>
    </row>
    <row r="24" spans="1:19" ht="128.25" customHeight="1">
      <c r="A24" s="33" t="s">
        <v>190</v>
      </c>
      <c r="B24" s="6"/>
      <c r="C24" s="6"/>
      <c r="D24" s="6">
        <v>348721</v>
      </c>
      <c r="E24" s="18" t="e">
        <f>D24/D189*100</f>
        <v>#REF!</v>
      </c>
      <c r="F24" s="48">
        <v>1920460.9</v>
      </c>
      <c r="G24" s="48">
        <f t="shared" si="0"/>
        <v>3.9569280977571064</v>
      </c>
      <c r="H24" s="48">
        <v>1625564</v>
      </c>
      <c r="I24" s="48">
        <v>1363838.6</v>
      </c>
      <c r="J24" s="48">
        <f t="shared" si="1"/>
        <v>-261725.3999999999</v>
      </c>
      <c r="K24" s="48">
        <v>1014805.1</v>
      </c>
      <c r="L24" s="48">
        <v>1363838.6</v>
      </c>
      <c r="M24" s="48">
        <v>1338423</v>
      </c>
      <c r="N24" s="48">
        <f t="shared" si="2"/>
        <v>3.369508767169412</v>
      </c>
      <c r="O24" s="48">
        <f t="shared" si="4"/>
        <v>-582037.8999999999</v>
      </c>
      <c r="P24" s="48">
        <f t="shared" si="5"/>
        <v>-25415.600000000093</v>
      </c>
      <c r="Q24" s="48">
        <f t="shared" si="6"/>
        <v>-25415.600000000093</v>
      </c>
      <c r="R24" s="48">
        <v>1500943</v>
      </c>
      <c r="S24" s="48">
        <v>1500943</v>
      </c>
    </row>
    <row r="25" spans="1:19" ht="127.5" customHeight="1">
      <c r="A25" s="33" t="s">
        <v>196</v>
      </c>
      <c r="B25" s="6"/>
      <c r="C25" s="6"/>
      <c r="D25" s="6">
        <v>2772</v>
      </c>
      <c r="E25" s="20" t="e">
        <f>D25/D189*100</f>
        <v>#REF!</v>
      </c>
      <c r="F25" s="48">
        <v>-138212.6</v>
      </c>
      <c r="G25" s="48">
        <f t="shared" si="0"/>
        <v>-0.284773993786629</v>
      </c>
      <c r="H25" s="48">
        <v>-117410</v>
      </c>
      <c r="I25" s="48">
        <v>-128771.4</v>
      </c>
      <c r="J25" s="48">
        <f t="shared" si="1"/>
        <v>-11361.399999999994</v>
      </c>
      <c r="K25" s="48">
        <v>-125801.3</v>
      </c>
      <c r="L25" s="48">
        <v>-129959.4</v>
      </c>
      <c r="M25" s="48">
        <v>-133906</v>
      </c>
      <c r="N25" s="48">
        <f t="shared" si="2"/>
        <v>-0.33711124284070676</v>
      </c>
      <c r="O25" s="48">
        <f t="shared" si="4"/>
        <v>4306.600000000006</v>
      </c>
      <c r="P25" s="48">
        <f t="shared" si="5"/>
        <v>-5134.600000000006</v>
      </c>
      <c r="Q25" s="48">
        <f t="shared" si="6"/>
        <v>-3946.600000000006</v>
      </c>
      <c r="R25" s="48">
        <v>-138052</v>
      </c>
      <c r="S25" s="48">
        <v>-138052</v>
      </c>
    </row>
    <row r="26" spans="1:19" ht="16.5" customHeight="1">
      <c r="A26" s="33" t="s">
        <v>15</v>
      </c>
      <c r="B26" s="6"/>
      <c r="C26" s="6">
        <f>C27+C28</f>
        <v>675494</v>
      </c>
      <c r="D26" s="6">
        <f>D27+D28</f>
        <v>437752</v>
      </c>
      <c r="E26" s="20">
        <f aca="true" t="shared" si="7" ref="E26:E91">D26/23678274*100</f>
        <v>1.8487496174763414</v>
      </c>
      <c r="F26" s="48">
        <f>F27+F28</f>
        <v>1438653.8</v>
      </c>
      <c r="G26" s="48">
        <f t="shared" si="0"/>
        <v>2.9642101248533796</v>
      </c>
      <c r="H26" s="48">
        <f>H27+H28</f>
        <v>1357158</v>
      </c>
      <c r="I26" s="48">
        <f>I27+I28</f>
        <v>1517776</v>
      </c>
      <c r="J26" s="48">
        <f t="shared" si="1"/>
        <v>160618</v>
      </c>
      <c r="K26" s="48">
        <f>K27+K28</f>
        <v>1255236.6</v>
      </c>
      <c r="L26" s="48">
        <f>L27+L28</f>
        <v>1668546.9</v>
      </c>
      <c r="M26" s="48">
        <f>M27+M28</f>
        <v>1634500</v>
      </c>
      <c r="N26" s="48">
        <f t="shared" si="2"/>
        <v>4.114888999918863</v>
      </c>
      <c r="O26" s="48">
        <f t="shared" si="4"/>
        <v>195846.19999999995</v>
      </c>
      <c r="P26" s="48">
        <f t="shared" si="5"/>
        <v>116724</v>
      </c>
      <c r="Q26" s="48">
        <f t="shared" si="6"/>
        <v>-34046.89999999991</v>
      </c>
      <c r="R26" s="48">
        <f>R27+R28</f>
        <v>1758859</v>
      </c>
      <c r="S26" s="48">
        <f>S27+S28</f>
        <v>1843694</v>
      </c>
    </row>
    <row r="27" spans="1:19" ht="31.5" customHeight="1">
      <c r="A27" s="33" t="s">
        <v>16</v>
      </c>
      <c r="B27" s="6"/>
      <c r="C27" s="6">
        <v>674179</v>
      </c>
      <c r="D27" s="6">
        <v>437094</v>
      </c>
      <c r="E27" s="20">
        <f t="shared" si="7"/>
        <v>1.845970698708867</v>
      </c>
      <c r="F27" s="48">
        <v>1438650.5</v>
      </c>
      <c r="G27" s="48">
        <f t="shared" si="0"/>
        <v>2.9642033255154066</v>
      </c>
      <c r="H27" s="48">
        <v>1357158</v>
      </c>
      <c r="I27" s="48">
        <v>1517776</v>
      </c>
      <c r="J27" s="48">
        <f t="shared" si="1"/>
        <v>160618</v>
      </c>
      <c r="K27" s="48">
        <v>1255236.6</v>
      </c>
      <c r="L27" s="48">
        <v>1668546.9</v>
      </c>
      <c r="M27" s="48">
        <v>1634500</v>
      </c>
      <c r="N27" s="48">
        <f t="shared" si="2"/>
        <v>4.114888999918863</v>
      </c>
      <c r="O27" s="48">
        <f t="shared" si="4"/>
        <v>195849.5</v>
      </c>
      <c r="P27" s="48">
        <f t="shared" si="5"/>
        <v>116724</v>
      </c>
      <c r="Q27" s="48">
        <f t="shared" si="6"/>
        <v>-34046.89999999991</v>
      </c>
      <c r="R27" s="48">
        <v>1758859</v>
      </c>
      <c r="S27" s="48">
        <v>1843694</v>
      </c>
    </row>
    <row r="28" spans="1:19" ht="15.75" customHeight="1">
      <c r="A28" s="33" t="s">
        <v>17</v>
      </c>
      <c r="B28" s="6"/>
      <c r="C28" s="6">
        <v>1315</v>
      </c>
      <c r="D28" s="6">
        <v>658</v>
      </c>
      <c r="E28" s="6">
        <f t="shared" si="7"/>
        <v>0.0027789187674743523</v>
      </c>
      <c r="F28" s="48">
        <v>3.3</v>
      </c>
      <c r="G28" s="48">
        <f t="shared" si="0"/>
        <v>6.799337972774376E-06</v>
      </c>
      <c r="H28" s="51">
        <v>0</v>
      </c>
      <c r="I28" s="48">
        <v>0</v>
      </c>
      <c r="J28" s="48">
        <f t="shared" si="1"/>
        <v>0</v>
      </c>
      <c r="K28" s="48">
        <v>0</v>
      </c>
      <c r="L28" s="48"/>
      <c r="M28" s="51">
        <v>0</v>
      </c>
      <c r="N28" s="48">
        <f t="shared" si="2"/>
        <v>0</v>
      </c>
      <c r="O28" s="48">
        <f t="shared" si="4"/>
        <v>-3.3</v>
      </c>
      <c r="P28" s="48">
        <f t="shared" si="5"/>
        <v>0</v>
      </c>
      <c r="Q28" s="48">
        <f t="shared" si="6"/>
        <v>0</v>
      </c>
      <c r="R28" s="48">
        <v>0</v>
      </c>
      <c r="S28" s="48">
        <v>0</v>
      </c>
    </row>
    <row r="29" spans="1:19" ht="15" customHeight="1">
      <c r="A29" s="33" t="s">
        <v>18</v>
      </c>
      <c r="B29" s="6"/>
      <c r="C29" s="6">
        <f>C30+C31+C32</f>
        <v>1898996</v>
      </c>
      <c r="D29" s="6">
        <f>D30+D31+D32</f>
        <v>2126637</v>
      </c>
      <c r="E29" s="20">
        <f t="shared" si="7"/>
        <v>8.981385214141875</v>
      </c>
      <c r="F29" s="48">
        <f>F30+F31+F32</f>
        <v>7439265.699999999</v>
      </c>
      <c r="G29" s="48">
        <v>15.4</v>
      </c>
      <c r="H29" s="48">
        <f>H30+H31+H32</f>
        <v>8325003</v>
      </c>
      <c r="I29" s="48">
        <f>I30+I31+I32</f>
        <v>8513986</v>
      </c>
      <c r="J29" s="48">
        <f t="shared" si="1"/>
        <v>188983</v>
      </c>
      <c r="K29" s="48">
        <f>K30+K31+K32</f>
        <v>5942677.6</v>
      </c>
      <c r="L29" s="48">
        <f>L30+L31+L32</f>
        <v>8514304.5</v>
      </c>
      <c r="M29" s="48">
        <f>M30+M31+M32</f>
        <v>9681009</v>
      </c>
      <c r="N29" s="48">
        <f t="shared" si="2"/>
        <v>24.372148939868772</v>
      </c>
      <c r="O29" s="48">
        <f t="shared" si="4"/>
        <v>2241743.3000000007</v>
      </c>
      <c r="P29" s="48">
        <f t="shared" si="5"/>
        <v>1167023</v>
      </c>
      <c r="Q29" s="48">
        <f t="shared" si="6"/>
        <v>1166704.5</v>
      </c>
      <c r="R29" s="48">
        <f>R30+R31+R32</f>
        <v>10458680</v>
      </c>
      <c r="S29" s="48">
        <f>S30+S31+S32</f>
        <v>10760865</v>
      </c>
    </row>
    <row r="30" spans="1:19" ht="14.25" customHeight="1">
      <c r="A30" s="33" t="s">
        <v>19</v>
      </c>
      <c r="B30" s="6"/>
      <c r="C30" s="6">
        <v>1558886</v>
      </c>
      <c r="D30" s="6">
        <v>1878662</v>
      </c>
      <c r="E30" s="20">
        <f t="shared" si="7"/>
        <v>7.934117157356993</v>
      </c>
      <c r="F30" s="48">
        <v>6585604.6</v>
      </c>
      <c r="G30" s="48">
        <f t="shared" si="0"/>
        <v>13.56901558498715</v>
      </c>
      <c r="H30" s="48">
        <v>7449896</v>
      </c>
      <c r="I30" s="48">
        <v>7638879</v>
      </c>
      <c r="J30" s="48">
        <f t="shared" si="1"/>
        <v>188983</v>
      </c>
      <c r="K30" s="48">
        <v>5633002</v>
      </c>
      <c r="L30" s="48">
        <v>7638879</v>
      </c>
      <c r="M30" s="48">
        <v>8792494</v>
      </c>
      <c r="N30" s="48">
        <v>22.2</v>
      </c>
      <c r="O30" s="48">
        <f t="shared" si="4"/>
        <v>2206889.4000000004</v>
      </c>
      <c r="P30" s="48">
        <f t="shared" si="5"/>
        <v>1153615</v>
      </c>
      <c r="Q30" s="48">
        <f t="shared" si="6"/>
        <v>1153615</v>
      </c>
      <c r="R30" s="48">
        <v>9551628</v>
      </c>
      <c r="S30" s="48">
        <v>9845867</v>
      </c>
    </row>
    <row r="31" spans="1:19" ht="16.5" customHeight="1">
      <c r="A31" s="33" t="s">
        <v>20</v>
      </c>
      <c r="B31" s="6"/>
      <c r="C31" s="6">
        <v>184598</v>
      </c>
      <c r="D31" s="6">
        <v>110459</v>
      </c>
      <c r="E31" s="20">
        <f t="shared" si="7"/>
        <v>0.4664993740675524</v>
      </c>
      <c r="F31" s="48">
        <v>853143.1</v>
      </c>
      <c r="G31" s="48">
        <v>1.8</v>
      </c>
      <c r="H31" s="48">
        <v>875107</v>
      </c>
      <c r="I31" s="48">
        <v>875107</v>
      </c>
      <c r="J31" s="48">
        <f t="shared" si="1"/>
        <v>0</v>
      </c>
      <c r="K31" s="48">
        <v>309357.1</v>
      </c>
      <c r="L31" s="48">
        <v>875107</v>
      </c>
      <c r="M31" s="48">
        <v>888095</v>
      </c>
      <c r="N31" s="48">
        <f t="shared" si="2"/>
        <v>2.2357983153153516</v>
      </c>
      <c r="O31" s="48">
        <f t="shared" si="4"/>
        <v>34951.90000000002</v>
      </c>
      <c r="P31" s="48">
        <f t="shared" si="5"/>
        <v>12988</v>
      </c>
      <c r="Q31" s="48">
        <f t="shared" si="6"/>
        <v>12988</v>
      </c>
      <c r="R31" s="48">
        <v>906632</v>
      </c>
      <c r="S31" s="48">
        <v>914578</v>
      </c>
    </row>
    <row r="32" spans="1:19" ht="15.75" customHeight="1">
      <c r="A32" s="33" t="s">
        <v>21</v>
      </c>
      <c r="B32" s="6"/>
      <c r="C32" s="6">
        <v>155512</v>
      </c>
      <c r="D32" s="6">
        <v>137516</v>
      </c>
      <c r="E32" s="20">
        <f t="shared" si="7"/>
        <v>0.5807686827173298</v>
      </c>
      <c r="F32" s="48">
        <v>518</v>
      </c>
      <c r="G32" s="48">
        <f t="shared" si="0"/>
        <v>0.0010672900211809474</v>
      </c>
      <c r="H32" s="48">
        <v>0</v>
      </c>
      <c r="I32" s="48">
        <v>0</v>
      </c>
      <c r="J32" s="48">
        <f t="shared" si="1"/>
        <v>0</v>
      </c>
      <c r="K32" s="48">
        <v>318.5</v>
      </c>
      <c r="L32" s="48">
        <v>318.5</v>
      </c>
      <c r="M32" s="48">
        <v>420</v>
      </c>
      <c r="N32" s="48">
        <f t="shared" si="2"/>
        <v>0.0010573590577949968</v>
      </c>
      <c r="O32" s="48">
        <f t="shared" si="4"/>
        <v>-98</v>
      </c>
      <c r="P32" s="48">
        <f t="shared" si="5"/>
        <v>420</v>
      </c>
      <c r="Q32" s="48">
        <f t="shared" si="6"/>
        <v>101.5</v>
      </c>
      <c r="R32" s="48">
        <v>420</v>
      </c>
      <c r="S32" s="48">
        <v>420</v>
      </c>
    </row>
    <row r="33" spans="1:19" ht="31.5" hidden="1">
      <c r="A33" s="33" t="s">
        <v>22</v>
      </c>
      <c r="B33" s="6"/>
      <c r="C33" s="6"/>
      <c r="D33" s="6"/>
      <c r="E33" s="20">
        <f t="shared" si="7"/>
        <v>0</v>
      </c>
      <c r="F33" s="48"/>
      <c r="G33" s="48">
        <f t="shared" si="0"/>
        <v>0</v>
      </c>
      <c r="H33" s="48"/>
      <c r="I33" s="48"/>
      <c r="J33" s="48">
        <f t="shared" si="1"/>
        <v>0</v>
      </c>
      <c r="K33" s="48"/>
      <c r="L33" s="48"/>
      <c r="M33" s="48"/>
      <c r="N33" s="48">
        <f t="shared" si="2"/>
        <v>0</v>
      </c>
      <c r="O33" s="48">
        <f t="shared" si="4"/>
        <v>0</v>
      </c>
      <c r="P33" s="48">
        <f t="shared" si="5"/>
        <v>0</v>
      </c>
      <c r="Q33" s="48">
        <f t="shared" si="6"/>
        <v>0</v>
      </c>
      <c r="R33" s="48"/>
      <c r="S33" s="48"/>
    </row>
    <row r="34" spans="1:19" ht="24" customHeight="1" hidden="1">
      <c r="A34" s="33" t="s">
        <v>23</v>
      </c>
      <c r="B34" s="6"/>
      <c r="C34" s="6"/>
      <c r="D34" s="6"/>
      <c r="E34" s="20">
        <f t="shared" si="7"/>
        <v>0</v>
      </c>
      <c r="F34" s="48"/>
      <c r="G34" s="48">
        <f t="shared" si="0"/>
        <v>0</v>
      </c>
      <c r="H34" s="48"/>
      <c r="I34" s="48"/>
      <c r="J34" s="48">
        <f t="shared" si="1"/>
        <v>0</v>
      </c>
      <c r="K34" s="48"/>
      <c r="L34" s="48"/>
      <c r="M34" s="48"/>
      <c r="N34" s="48">
        <f t="shared" si="2"/>
        <v>0</v>
      </c>
      <c r="O34" s="48">
        <f t="shared" si="4"/>
        <v>0</v>
      </c>
      <c r="P34" s="48">
        <f t="shared" si="5"/>
        <v>0</v>
      </c>
      <c r="Q34" s="48">
        <f t="shared" si="6"/>
        <v>0</v>
      </c>
      <c r="R34" s="48"/>
      <c r="S34" s="48"/>
    </row>
    <row r="35" spans="1:19" ht="24" customHeight="1" hidden="1">
      <c r="A35" s="33" t="s">
        <v>24</v>
      </c>
      <c r="B35" s="6"/>
      <c r="C35" s="6"/>
      <c r="D35" s="6"/>
      <c r="E35" s="20">
        <f t="shared" si="7"/>
        <v>0</v>
      </c>
      <c r="F35" s="48"/>
      <c r="G35" s="48">
        <f t="shared" si="0"/>
        <v>0</v>
      </c>
      <c r="H35" s="48"/>
      <c r="I35" s="48"/>
      <c r="J35" s="48">
        <f t="shared" si="1"/>
        <v>0</v>
      </c>
      <c r="K35" s="48"/>
      <c r="L35" s="48"/>
      <c r="M35" s="48"/>
      <c r="N35" s="48">
        <f t="shared" si="2"/>
        <v>0</v>
      </c>
      <c r="O35" s="48">
        <f t="shared" si="4"/>
        <v>0</v>
      </c>
      <c r="P35" s="48">
        <f t="shared" si="5"/>
        <v>0</v>
      </c>
      <c r="Q35" s="48">
        <f t="shared" si="6"/>
        <v>0</v>
      </c>
      <c r="R35" s="48"/>
      <c r="S35" s="48"/>
    </row>
    <row r="36" spans="1:19" ht="24" customHeight="1" hidden="1">
      <c r="A36" s="33" t="s">
        <v>25</v>
      </c>
      <c r="B36" s="6"/>
      <c r="C36" s="6"/>
      <c r="D36" s="6"/>
      <c r="E36" s="20">
        <f t="shared" si="7"/>
        <v>0</v>
      </c>
      <c r="F36" s="48"/>
      <c r="G36" s="48">
        <f t="shared" si="0"/>
        <v>0</v>
      </c>
      <c r="H36" s="48"/>
      <c r="I36" s="48"/>
      <c r="J36" s="48">
        <f t="shared" si="1"/>
        <v>0</v>
      </c>
      <c r="K36" s="48"/>
      <c r="L36" s="48"/>
      <c r="M36" s="48"/>
      <c r="N36" s="48">
        <f t="shared" si="2"/>
        <v>0</v>
      </c>
      <c r="O36" s="48">
        <f t="shared" si="4"/>
        <v>0</v>
      </c>
      <c r="P36" s="48">
        <f t="shared" si="5"/>
        <v>0</v>
      </c>
      <c r="Q36" s="48">
        <f t="shared" si="6"/>
        <v>0</v>
      </c>
      <c r="R36" s="48"/>
      <c r="S36" s="48"/>
    </row>
    <row r="37" spans="1:19" ht="45.75" customHeight="1">
      <c r="A37" s="33" t="s">
        <v>26</v>
      </c>
      <c r="B37" s="6"/>
      <c r="C37" s="6">
        <f>C38+C42</f>
        <v>344667</v>
      </c>
      <c r="D37" s="6">
        <f>D38+D42</f>
        <v>271873</v>
      </c>
      <c r="E37" s="20">
        <f t="shared" si="7"/>
        <v>1.1481960213823017</v>
      </c>
      <c r="F37" s="48">
        <f>F38+F42</f>
        <v>1830997.5</v>
      </c>
      <c r="G37" s="48">
        <f t="shared" si="0"/>
        <v>3.772597221153015</v>
      </c>
      <c r="H37" s="48">
        <f>H38+H42</f>
        <v>2242211</v>
      </c>
      <c r="I37" s="48">
        <f>I38+I42</f>
        <v>1105443</v>
      </c>
      <c r="J37" s="48">
        <f t="shared" si="1"/>
        <v>-1136768</v>
      </c>
      <c r="K37" s="48">
        <f>K38+K42</f>
        <v>871200.5</v>
      </c>
      <c r="L37" s="48">
        <f>L38+L42</f>
        <v>1089491.5999999999</v>
      </c>
      <c r="M37" s="48">
        <f>M38+M42</f>
        <v>906711</v>
      </c>
      <c r="N37" s="48">
        <f t="shared" si="2"/>
        <v>2.282664496791332</v>
      </c>
      <c r="O37" s="48">
        <f t="shared" si="4"/>
        <v>-924286.5</v>
      </c>
      <c r="P37" s="48">
        <f t="shared" si="5"/>
        <v>-198732</v>
      </c>
      <c r="Q37" s="48">
        <f t="shared" si="6"/>
        <v>-182780.59999999986</v>
      </c>
      <c r="R37" s="48">
        <f>R38+R42</f>
        <v>1257803</v>
      </c>
      <c r="S37" s="48">
        <f>S38+S42</f>
        <v>1482385</v>
      </c>
    </row>
    <row r="38" spans="1:19" ht="15" customHeight="1">
      <c r="A38" s="33" t="s">
        <v>27</v>
      </c>
      <c r="B38" s="6"/>
      <c r="C38" s="6">
        <v>341067</v>
      </c>
      <c r="D38" s="6">
        <f>D39+D40</f>
        <v>267201</v>
      </c>
      <c r="E38" s="20">
        <f t="shared" si="7"/>
        <v>1.1284648534770736</v>
      </c>
      <c r="F38" s="48">
        <f>F39+F40+F41</f>
        <v>1823065.5</v>
      </c>
      <c r="G38" s="48">
        <f t="shared" si="0"/>
        <v>3.7562540851530013</v>
      </c>
      <c r="H38" s="48">
        <f>H39+H40+H41</f>
        <v>2235254</v>
      </c>
      <c r="I38" s="48">
        <f>I39+I40+I41</f>
        <v>1098486</v>
      </c>
      <c r="J38" s="48">
        <f t="shared" si="1"/>
        <v>-1136768</v>
      </c>
      <c r="K38" s="48">
        <f>K39+K40+K41</f>
        <v>863423.9</v>
      </c>
      <c r="L38" s="48">
        <f>L39+L40+L41</f>
        <v>1081714.9</v>
      </c>
      <c r="M38" s="48">
        <f>M39+M40+M41</f>
        <v>899636</v>
      </c>
      <c r="N38" s="48">
        <f t="shared" si="2"/>
        <v>2.2648530317106186</v>
      </c>
      <c r="O38" s="48">
        <f>O39+O40+O41</f>
        <v>-923429.5</v>
      </c>
      <c r="P38" s="48">
        <f>P39+P40+P41</f>
        <v>-198850</v>
      </c>
      <c r="Q38" s="48">
        <f>Q39+Q40+Q41</f>
        <v>-182078.90000000002</v>
      </c>
      <c r="R38" s="48">
        <f>R39+R40+R41</f>
        <v>1250728</v>
      </c>
      <c r="S38" s="48">
        <f>S39+S40+S41</f>
        <v>1475315</v>
      </c>
    </row>
    <row r="39" spans="1:19" ht="33" customHeight="1">
      <c r="A39" s="33" t="s">
        <v>28</v>
      </c>
      <c r="B39" s="6"/>
      <c r="C39" s="6">
        <v>3780</v>
      </c>
      <c r="D39" s="6">
        <v>2591</v>
      </c>
      <c r="E39" s="20">
        <f t="shared" si="7"/>
        <v>0.010942520557030466</v>
      </c>
      <c r="F39" s="48">
        <v>34894.6</v>
      </c>
      <c r="G39" s="48">
        <f t="shared" si="0"/>
        <v>0.07189702388629476</v>
      </c>
      <c r="H39" s="48">
        <v>35918</v>
      </c>
      <c r="I39" s="48">
        <v>47072</v>
      </c>
      <c r="J39" s="48">
        <f t="shared" si="1"/>
        <v>11154</v>
      </c>
      <c r="K39" s="48">
        <v>44520.4</v>
      </c>
      <c r="L39" s="48">
        <v>47072</v>
      </c>
      <c r="M39" s="48">
        <v>36424</v>
      </c>
      <c r="N39" s="48">
        <f t="shared" si="2"/>
        <v>0.09169820552648801</v>
      </c>
      <c r="O39" s="48">
        <f aca="true" t="shared" si="8" ref="O39:O49">M39-F39</f>
        <v>1529.4000000000015</v>
      </c>
      <c r="P39" s="48">
        <f aca="true" t="shared" si="9" ref="P39:P49">M39-I39</f>
        <v>-10648</v>
      </c>
      <c r="Q39" s="48">
        <f aca="true" t="shared" si="10" ref="Q39:Q49">M39-L39</f>
        <v>-10648</v>
      </c>
      <c r="R39" s="48">
        <v>36643</v>
      </c>
      <c r="S39" s="48">
        <v>36863</v>
      </c>
    </row>
    <row r="40" spans="1:19" ht="47.25" customHeight="1">
      <c r="A40" s="33" t="s">
        <v>29</v>
      </c>
      <c r="B40" s="6"/>
      <c r="C40" s="6">
        <v>337286</v>
      </c>
      <c r="D40" s="6">
        <v>264610</v>
      </c>
      <c r="E40" s="20">
        <f t="shared" si="7"/>
        <v>1.117522332920043</v>
      </c>
      <c r="F40" s="48">
        <v>1750818.5</v>
      </c>
      <c r="G40" s="48">
        <f t="shared" si="0"/>
        <v>3.6073959728745066</v>
      </c>
      <c r="H40" s="48">
        <v>2160000</v>
      </c>
      <c r="I40" s="48">
        <v>1012078</v>
      </c>
      <c r="J40" s="48">
        <f t="shared" si="1"/>
        <v>-1147922</v>
      </c>
      <c r="K40" s="48">
        <v>790749.5</v>
      </c>
      <c r="L40" s="48">
        <v>995306.9</v>
      </c>
      <c r="M40" s="48">
        <v>822274</v>
      </c>
      <c r="N40" s="48">
        <f t="shared" si="2"/>
        <v>2.0700925283079123</v>
      </c>
      <c r="O40" s="48">
        <f t="shared" si="8"/>
        <v>-928544.5</v>
      </c>
      <c r="P40" s="48">
        <f t="shared" si="9"/>
        <v>-189804</v>
      </c>
      <c r="Q40" s="48">
        <f t="shared" si="10"/>
        <v>-173032.90000000002</v>
      </c>
      <c r="R40" s="48">
        <v>1171441</v>
      </c>
      <c r="S40" s="48">
        <v>1394352</v>
      </c>
    </row>
    <row r="41" spans="1:19" ht="33.75" customHeight="1">
      <c r="A41" s="33" t="s">
        <v>172</v>
      </c>
      <c r="B41" s="6"/>
      <c r="C41" s="6"/>
      <c r="D41" s="6"/>
      <c r="E41" s="20"/>
      <c r="F41" s="48">
        <v>37352.4</v>
      </c>
      <c r="G41" s="48">
        <f t="shared" si="0"/>
        <v>0.07696108839219927</v>
      </c>
      <c r="H41" s="48">
        <v>39336</v>
      </c>
      <c r="I41" s="48">
        <v>39336</v>
      </c>
      <c r="J41" s="48">
        <f t="shared" si="1"/>
        <v>0</v>
      </c>
      <c r="K41" s="48">
        <v>28154</v>
      </c>
      <c r="L41" s="48">
        <v>39336</v>
      </c>
      <c r="M41" s="48">
        <v>40938</v>
      </c>
      <c r="N41" s="48">
        <f t="shared" si="2"/>
        <v>0.10306229787621804</v>
      </c>
      <c r="O41" s="48">
        <f t="shared" si="8"/>
        <v>3585.5999999999985</v>
      </c>
      <c r="P41" s="48">
        <f t="shared" si="9"/>
        <v>1602</v>
      </c>
      <c r="Q41" s="48">
        <f t="shared" si="10"/>
        <v>1602</v>
      </c>
      <c r="R41" s="48">
        <v>42644</v>
      </c>
      <c r="S41" s="48">
        <v>44100</v>
      </c>
    </row>
    <row r="42" spans="1:19" ht="48.75" customHeight="1">
      <c r="A42" s="33" t="s">
        <v>170</v>
      </c>
      <c r="B42" s="6"/>
      <c r="C42" s="6">
        <v>3600</v>
      </c>
      <c r="D42" s="6">
        <v>4672</v>
      </c>
      <c r="E42" s="20">
        <f t="shared" si="7"/>
        <v>0.019731167905228227</v>
      </c>
      <c r="F42" s="48">
        <v>7932</v>
      </c>
      <c r="G42" s="48">
        <f t="shared" si="0"/>
        <v>0.016343136000014045</v>
      </c>
      <c r="H42" s="48">
        <v>6957</v>
      </c>
      <c r="I42" s="48">
        <v>6957</v>
      </c>
      <c r="J42" s="48">
        <f t="shared" si="1"/>
        <v>0</v>
      </c>
      <c r="K42" s="48">
        <v>7776.6</v>
      </c>
      <c r="L42" s="48">
        <v>7776.7</v>
      </c>
      <c r="M42" s="48">
        <v>7075</v>
      </c>
      <c r="N42" s="48">
        <f t="shared" si="2"/>
        <v>0.017811465080713337</v>
      </c>
      <c r="O42" s="48">
        <f t="shared" si="8"/>
        <v>-857</v>
      </c>
      <c r="P42" s="48">
        <f t="shared" si="9"/>
        <v>118</v>
      </c>
      <c r="Q42" s="48">
        <f t="shared" si="10"/>
        <v>-701.6999999999998</v>
      </c>
      <c r="R42" s="48">
        <v>7075</v>
      </c>
      <c r="S42" s="48">
        <v>7070</v>
      </c>
    </row>
    <row r="43" spans="1:19" ht="15.75" customHeight="1">
      <c r="A43" s="33" t="s">
        <v>30</v>
      </c>
      <c r="B43" s="6"/>
      <c r="C43" s="6"/>
      <c r="D43" s="6">
        <f>D44+D45</f>
        <v>137</v>
      </c>
      <c r="E43" s="6">
        <f t="shared" si="7"/>
        <v>0.0005785894698236873</v>
      </c>
      <c r="F43" s="48">
        <v>137829.1</v>
      </c>
      <c r="G43" s="48">
        <f t="shared" si="0"/>
        <v>0.28398382829797475</v>
      </c>
      <c r="H43" s="48">
        <v>150446.9</v>
      </c>
      <c r="I43" s="48">
        <v>150446.9</v>
      </c>
      <c r="J43" s="48">
        <f t="shared" si="1"/>
        <v>0</v>
      </c>
      <c r="K43" s="48">
        <v>107356.4</v>
      </c>
      <c r="L43" s="48">
        <v>150446.9</v>
      </c>
      <c r="M43" s="48">
        <v>107481.4</v>
      </c>
      <c r="N43" s="48">
        <f t="shared" si="2"/>
        <v>0.2705867424630647</v>
      </c>
      <c r="O43" s="48">
        <f t="shared" si="8"/>
        <v>-30347.70000000001</v>
      </c>
      <c r="P43" s="48">
        <f t="shared" si="9"/>
        <v>-42965.5</v>
      </c>
      <c r="Q43" s="48">
        <f t="shared" si="10"/>
        <v>-42965.5</v>
      </c>
      <c r="R43" s="48">
        <v>109711.7</v>
      </c>
      <c r="S43" s="48">
        <v>107922</v>
      </c>
    </row>
    <row r="44" spans="1:19" ht="81.75" customHeight="1" hidden="1">
      <c r="A44" s="33" t="s">
        <v>163</v>
      </c>
      <c r="B44" s="6"/>
      <c r="C44" s="6"/>
      <c r="D44" s="6">
        <v>11</v>
      </c>
      <c r="E44" s="6">
        <f t="shared" si="7"/>
        <v>4.64560888179603E-05</v>
      </c>
      <c r="F44" s="48">
        <v>3</v>
      </c>
      <c r="G44" s="48">
        <f t="shared" si="0"/>
        <v>6.181216338885796E-06</v>
      </c>
      <c r="H44" s="48"/>
      <c r="I44" s="48"/>
      <c r="J44" s="48">
        <f t="shared" si="1"/>
        <v>0</v>
      </c>
      <c r="K44" s="48">
        <v>3</v>
      </c>
      <c r="L44" s="48"/>
      <c r="M44" s="48"/>
      <c r="N44" s="48">
        <f t="shared" si="2"/>
        <v>0</v>
      </c>
      <c r="O44" s="48">
        <f t="shared" si="8"/>
        <v>-3</v>
      </c>
      <c r="P44" s="48">
        <f t="shared" si="9"/>
        <v>0</v>
      </c>
      <c r="Q44" s="48">
        <f t="shared" si="10"/>
        <v>0</v>
      </c>
      <c r="R44" s="48"/>
      <c r="S44" s="48"/>
    </row>
    <row r="45" spans="1:19" ht="61.5" customHeight="1" hidden="1">
      <c r="A45" s="33" t="s">
        <v>31</v>
      </c>
      <c r="B45" s="8"/>
      <c r="C45" s="8"/>
      <c r="D45" s="8">
        <v>126</v>
      </c>
      <c r="E45" s="6">
        <f t="shared" si="7"/>
        <v>0.000532133381005727</v>
      </c>
      <c r="F45" s="52">
        <v>199</v>
      </c>
      <c r="G45" s="48">
        <f t="shared" si="0"/>
        <v>0.0004100206838127578</v>
      </c>
      <c r="H45" s="52">
        <v>294</v>
      </c>
      <c r="I45" s="48"/>
      <c r="J45" s="48">
        <f t="shared" si="1"/>
        <v>-294</v>
      </c>
      <c r="K45" s="48">
        <v>132</v>
      </c>
      <c r="L45" s="52">
        <v>175</v>
      </c>
      <c r="M45" s="52">
        <v>294</v>
      </c>
      <c r="N45" s="48">
        <f t="shared" si="2"/>
        <v>0.0007401513404564978</v>
      </c>
      <c r="O45" s="48">
        <f t="shared" si="8"/>
        <v>95</v>
      </c>
      <c r="P45" s="48">
        <f t="shared" si="9"/>
        <v>294</v>
      </c>
      <c r="Q45" s="48">
        <f t="shared" si="10"/>
        <v>119</v>
      </c>
      <c r="R45" s="48"/>
      <c r="S45" s="48"/>
    </row>
    <row r="46" spans="1:19" ht="55.5" customHeight="1" hidden="1">
      <c r="A46" s="33" t="s">
        <v>32</v>
      </c>
      <c r="B46" s="6"/>
      <c r="C46" s="6"/>
      <c r="D46" s="6"/>
      <c r="E46" s="20">
        <f t="shared" si="7"/>
        <v>0</v>
      </c>
      <c r="F46" s="48"/>
      <c r="G46" s="48">
        <f t="shared" si="0"/>
        <v>0</v>
      </c>
      <c r="H46" s="48"/>
      <c r="I46" s="48"/>
      <c r="J46" s="48">
        <f t="shared" si="1"/>
        <v>0</v>
      </c>
      <c r="K46" s="48"/>
      <c r="L46" s="48"/>
      <c r="M46" s="48"/>
      <c r="N46" s="48">
        <f t="shared" si="2"/>
        <v>0</v>
      </c>
      <c r="O46" s="48">
        <f t="shared" si="8"/>
        <v>0</v>
      </c>
      <c r="P46" s="48">
        <f t="shared" si="9"/>
        <v>0</v>
      </c>
      <c r="Q46" s="48">
        <f t="shared" si="10"/>
        <v>0</v>
      </c>
      <c r="R46" s="48"/>
      <c r="S46" s="48"/>
    </row>
    <row r="47" spans="1:19" ht="58.5" customHeight="1" hidden="1">
      <c r="A47" s="33" t="s">
        <v>33</v>
      </c>
      <c r="B47" s="6"/>
      <c r="C47" s="6"/>
      <c r="D47" s="6"/>
      <c r="E47" s="20">
        <f t="shared" si="7"/>
        <v>0</v>
      </c>
      <c r="F47" s="48"/>
      <c r="G47" s="48">
        <f t="shared" si="0"/>
        <v>0</v>
      </c>
      <c r="H47" s="48"/>
      <c r="I47" s="48"/>
      <c r="J47" s="48">
        <f t="shared" si="1"/>
        <v>0</v>
      </c>
      <c r="K47" s="48"/>
      <c r="L47" s="48"/>
      <c r="M47" s="48"/>
      <c r="N47" s="48">
        <f t="shared" si="2"/>
        <v>0</v>
      </c>
      <c r="O47" s="48">
        <f t="shared" si="8"/>
        <v>0</v>
      </c>
      <c r="P47" s="48">
        <f t="shared" si="9"/>
        <v>0</v>
      </c>
      <c r="Q47" s="48">
        <f t="shared" si="10"/>
        <v>0</v>
      </c>
      <c r="R47" s="48"/>
      <c r="S47" s="48"/>
    </row>
    <row r="48" spans="1:19" ht="58.5" customHeight="1" hidden="1">
      <c r="A48" s="33" t="s">
        <v>34</v>
      </c>
      <c r="B48" s="6"/>
      <c r="C48" s="6"/>
      <c r="D48" s="6"/>
      <c r="E48" s="20">
        <f t="shared" si="7"/>
        <v>0</v>
      </c>
      <c r="F48" s="48"/>
      <c r="G48" s="48">
        <f t="shared" si="0"/>
        <v>0</v>
      </c>
      <c r="H48" s="48"/>
      <c r="I48" s="48"/>
      <c r="J48" s="48">
        <f t="shared" si="1"/>
        <v>0</v>
      </c>
      <c r="K48" s="48"/>
      <c r="L48" s="48"/>
      <c r="M48" s="48"/>
      <c r="N48" s="48">
        <f t="shared" si="2"/>
        <v>0</v>
      </c>
      <c r="O48" s="48">
        <f t="shared" si="8"/>
        <v>0</v>
      </c>
      <c r="P48" s="48">
        <f t="shared" si="9"/>
        <v>0</v>
      </c>
      <c r="Q48" s="48">
        <f t="shared" si="10"/>
        <v>0</v>
      </c>
      <c r="R48" s="48"/>
      <c r="S48" s="48"/>
    </row>
    <row r="49" spans="1:19" ht="48.75" customHeight="1">
      <c r="A49" s="33" t="s">
        <v>35</v>
      </c>
      <c r="B49" s="6"/>
      <c r="C49" s="6">
        <v>4118</v>
      </c>
      <c r="D49" s="6">
        <v>5220</v>
      </c>
      <c r="E49" s="20">
        <f t="shared" si="7"/>
        <v>0.022045525784522978</v>
      </c>
      <c r="F49" s="48">
        <v>19.5</v>
      </c>
      <c r="G49" s="48">
        <f t="shared" si="0"/>
        <v>4.0177906202757675E-05</v>
      </c>
      <c r="H49" s="48">
        <v>0</v>
      </c>
      <c r="I49" s="48">
        <v>0</v>
      </c>
      <c r="J49" s="48">
        <f t="shared" si="1"/>
        <v>0</v>
      </c>
      <c r="K49" s="48">
        <v>4.1</v>
      </c>
      <c r="L49" s="48">
        <v>4.1</v>
      </c>
      <c r="M49" s="48">
        <v>0</v>
      </c>
      <c r="N49" s="48">
        <f t="shared" si="2"/>
        <v>0</v>
      </c>
      <c r="O49" s="48">
        <f t="shared" si="8"/>
        <v>-19.5</v>
      </c>
      <c r="P49" s="48">
        <f t="shared" si="9"/>
        <v>0</v>
      </c>
      <c r="Q49" s="48">
        <f t="shared" si="10"/>
        <v>-4.1</v>
      </c>
      <c r="R49" s="48">
        <v>0</v>
      </c>
      <c r="S49" s="48">
        <v>0</v>
      </c>
    </row>
    <row r="50" spans="1:19" ht="64.5" customHeight="1">
      <c r="A50" s="33" t="s">
        <v>36</v>
      </c>
      <c r="B50" s="6"/>
      <c r="C50" s="6">
        <v>96740</v>
      </c>
      <c r="D50" s="6" t="e">
        <f>D54+D55+D62+#REF!</f>
        <v>#REF!</v>
      </c>
      <c r="E50" s="20" t="e">
        <f t="shared" si="7"/>
        <v>#REF!</v>
      </c>
      <c r="F50" s="48">
        <f>F53+F54+F55+F62+F63+F61</f>
        <v>117502.90000000001</v>
      </c>
      <c r="G50" s="48">
        <f t="shared" si="0"/>
        <v>0.24210361511548795</v>
      </c>
      <c r="H50" s="48">
        <f aca="true" t="shared" si="11" ref="H50:M50">H53+H54+H55+H62+H63+H61</f>
        <v>95591.7</v>
      </c>
      <c r="I50" s="48">
        <f t="shared" si="11"/>
        <v>95591.7</v>
      </c>
      <c r="J50" s="48">
        <f t="shared" si="11"/>
        <v>0</v>
      </c>
      <c r="K50" s="48">
        <f t="shared" si="11"/>
        <v>23321.8</v>
      </c>
      <c r="L50" s="48">
        <f t="shared" si="11"/>
        <v>96259.7</v>
      </c>
      <c r="M50" s="48">
        <f t="shared" si="11"/>
        <v>92716.09999999999</v>
      </c>
      <c r="N50" s="48">
        <f t="shared" si="2"/>
        <v>0.2334147812819683</v>
      </c>
      <c r="O50" s="48">
        <f>O53+O54+O55+O62+O63+O61</f>
        <v>-24739.200000000004</v>
      </c>
      <c r="P50" s="48">
        <f>P53+P54+P55+P62+P63+P61</f>
        <v>-2875.600000000005</v>
      </c>
      <c r="Q50" s="48">
        <f>Q53+Q54+Q55+Q62+Q63+Q61</f>
        <v>-3511.100000000005</v>
      </c>
      <c r="R50" s="48">
        <f>R53+R54+R55+R62+R63+R61</f>
        <v>94509.79999999999</v>
      </c>
      <c r="S50" s="48">
        <f>S53+S54+S55+S62+S63+S61</f>
        <v>96200.29999999999</v>
      </c>
    </row>
    <row r="51" spans="1:19" ht="63" hidden="1">
      <c r="A51" s="33" t="s">
        <v>37</v>
      </c>
      <c r="B51" s="6"/>
      <c r="C51" s="6"/>
      <c r="D51" s="6"/>
      <c r="E51" s="20">
        <f t="shared" si="7"/>
        <v>0</v>
      </c>
      <c r="F51" s="48"/>
      <c r="G51" s="48">
        <f t="shared" si="0"/>
        <v>0</v>
      </c>
      <c r="H51" s="48"/>
      <c r="I51" s="49"/>
      <c r="J51" s="48">
        <f t="shared" si="1"/>
        <v>0</v>
      </c>
      <c r="K51" s="49"/>
      <c r="L51" s="48"/>
      <c r="M51" s="48"/>
      <c r="N51" s="48">
        <f t="shared" si="2"/>
        <v>0</v>
      </c>
      <c r="O51" s="48">
        <f aca="true" t="shared" si="12" ref="O51:O60">M51-F51</f>
        <v>0</v>
      </c>
      <c r="P51" s="48">
        <f aca="true" t="shared" si="13" ref="P51:P82">M51-I51</f>
        <v>0</v>
      </c>
      <c r="Q51" s="48">
        <f aca="true" t="shared" si="14" ref="Q51:Q60">M51-L51</f>
        <v>0</v>
      </c>
      <c r="R51" s="48"/>
      <c r="S51" s="48"/>
    </row>
    <row r="52" spans="1:19" ht="15.75" customHeight="1" hidden="1">
      <c r="A52" s="33" t="s">
        <v>38</v>
      </c>
      <c r="B52" s="6"/>
      <c r="C52" s="6"/>
      <c r="D52" s="6"/>
      <c r="E52" s="20">
        <f t="shared" si="7"/>
        <v>0</v>
      </c>
      <c r="F52" s="48"/>
      <c r="G52" s="48">
        <f t="shared" si="0"/>
        <v>0</v>
      </c>
      <c r="H52" s="48"/>
      <c r="I52" s="49"/>
      <c r="J52" s="48">
        <f t="shared" si="1"/>
        <v>0</v>
      </c>
      <c r="K52" s="49"/>
      <c r="L52" s="48"/>
      <c r="M52" s="48"/>
      <c r="N52" s="48">
        <f t="shared" si="2"/>
        <v>0</v>
      </c>
      <c r="O52" s="48">
        <f t="shared" si="12"/>
        <v>0</v>
      </c>
      <c r="P52" s="48">
        <f t="shared" si="13"/>
        <v>0</v>
      </c>
      <c r="Q52" s="48">
        <f t="shared" si="14"/>
        <v>0</v>
      </c>
      <c r="R52" s="48"/>
      <c r="S52" s="48"/>
    </row>
    <row r="53" spans="1:19" ht="96.75" customHeight="1">
      <c r="A53" s="33" t="s">
        <v>167</v>
      </c>
      <c r="B53" s="6"/>
      <c r="C53" s="6"/>
      <c r="D53" s="6"/>
      <c r="E53" s="20"/>
      <c r="F53" s="48">
        <v>3567.3</v>
      </c>
      <c r="G53" s="48">
        <f t="shared" si="0"/>
        <v>0.0073500843485691</v>
      </c>
      <c r="H53" s="48">
        <v>4590</v>
      </c>
      <c r="I53" s="53">
        <v>4590</v>
      </c>
      <c r="J53" s="48">
        <f t="shared" si="1"/>
        <v>0</v>
      </c>
      <c r="K53" s="53">
        <v>134.7</v>
      </c>
      <c r="L53" s="48">
        <v>4590</v>
      </c>
      <c r="M53" s="48">
        <v>1766.4</v>
      </c>
      <c r="N53" s="48">
        <f t="shared" si="2"/>
        <v>0.004446950094497816</v>
      </c>
      <c r="O53" s="48">
        <f t="shared" si="12"/>
        <v>-1800.9</v>
      </c>
      <c r="P53" s="48">
        <f t="shared" si="13"/>
        <v>-2823.6</v>
      </c>
      <c r="Q53" s="48">
        <f t="shared" si="14"/>
        <v>-2823.6</v>
      </c>
      <c r="R53" s="48">
        <v>2599</v>
      </c>
      <c r="S53" s="48">
        <v>2794</v>
      </c>
    </row>
    <row r="54" spans="1:19" ht="30.75" customHeight="1">
      <c r="A54" s="33" t="s">
        <v>39</v>
      </c>
      <c r="B54" s="6"/>
      <c r="C54" s="6">
        <v>15932</v>
      </c>
      <c r="D54" s="6">
        <v>15297</v>
      </c>
      <c r="E54" s="20">
        <f t="shared" si="7"/>
        <v>0.06460352642257623</v>
      </c>
      <c r="F54" s="48">
        <v>5973.8</v>
      </c>
      <c r="G54" s="48">
        <f t="shared" si="0"/>
        <v>0.012308450055078655</v>
      </c>
      <c r="H54" s="48">
        <v>2438.7</v>
      </c>
      <c r="I54" s="53">
        <v>2438.7</v>
      </c>
      <c r="J54" s="48">
        <f t="shared" si="1"/>
        <v>0</v>
      </c>
      <c r="K54" s="53">
        <v>1856.3</v>
      </c>
      <c r="L54" s="48">
        <v>2438.7</v>
      </c>
      <c r="M54" s="48">
        <v>894</v>
      </c>
      <c r="N54" s="48">
        <f t="shared" si="2"/>
        <v>0.002250664280163636</v>
      </c>
      <c r="O54" s="48">
        <f t="shared" si="12"/>
        <v>-5079.8</v>
      </c>
      <c r="P54" s="48">
        <f t="shared" si="13"/>
        <v>-1544.6999999999998</v>
      </c>
      <c r="Q54" s="48">
        <f t="shared" si="14"/>
        <v>-1544.6999999999998</v>
      </c>
      <c r="R54" s="48">
        <v>63</v>
      </c>
      <c r="S54" s="48">
        <v>38</v>
      </c>
    </row>
    <row r="55" spans="1:19" ht="130.5" customHeight="1">
      <c r="A55" s="33" t="s">
        <v>191</v>
      </c>
      <c r="B55" s="6"/>
      <c r="C55" s="6">
        <v>76605</v>
      </c>
      <c r="D55" s="6">
        <f>D58+D59+D60</f>
        <v>139062</v>
      </c>
      <c r="E55" s="20">
        <f t="shared" si="7"/>
        <v>0.5872978748366541</v>
      </c>
      <c r="F55" s="48">
        <v>104001.3</v>
      </c>
      <c r="G55" s="48">
        <f t="shared" si="0"/>
        <v>0.21428484494178776</v>
      </c>
      <c r="H55" s="48">
        <v>84465.6</v>
      </c>
      <c r="I55" s="53">
        <v>84465.6</v>
      </c>
      <c r="J55" s="48">
        <f t="shared" si="1"/>
        <v>0</v>
      </c>
      <c r="K55" s="48">
        <v>16618.1</v>
      </c>
      <c r="L55" s="48">
        <v>84465.6</v>
      </c>
      <c r="M55" s="48">
        <v>85806.5</v>
      </c>
      <c r="N55" s="48">
        <f t="shared" si="2"/>
        <v>0.21601971426830094</v>
      </c>
      <c r="O55" s="48">
        <f t="shared" si="12"/>
        <v>-18194.800000000003</v>
      </c>
      <c r="P55" s="48">
        <f t="shared" si="13"/>
        <v>1340.8999999999942</v>
      </c>
      <c r="Q55" s="48">
        <f t="shared" si="14"/>
        <v>1340.8999999999942</v>
      </c>
      <c r="R55" s="48">
        <v>87621.2</v>
      </c>
      <c r="S55" s="48">
        <v>89141.7</v>
      </c>
    </row>
    <row r="56" spans="1:19" ht="93.75" customHeight="1" hidden="1">
      <c r="A56" s="33" t="s">
        <v>159</v>
      </c>
      <c r="B56" s="6"/>
      <c r="C56" s="6"/>
      <c r="D56" s="6"/>
      <c r="E56" s="20"/>
      <c r="F56" s="48">
        <v>34780</v>
      </c>
      <c r="G56" s="48">
        <f t="shared" si="0"/>
        <v>0.07166090142214933</v>
      </c>
      <c r="H56" s="48"/>
      <c r="I56" s="53">
        <v>29188</v>
      </c>
      <c r="J56" s="48">
        <f t="shared" si="1"/>
        <v>29188</v>
      </c>
      <c r="K56" s="53">
        <v>20636</v>
      </c>
      <c r="L56" s="48"/>
      <c r="M56" s="48"/>
      <c r="N56" s="48">
        <f t="shared" si="2"/>
        <v>0</v>
      </c>
      <c r="O56" s="48">
        <f t="shared" si="12"/>
        <v>-34780</v>
      </c>
      <c r="P56" s="48">
        <f t="shared" si="13"/>
        <v>-29188</v>
      </c>
      <c r="Q56" s="48">
        <f t="shared" si="14"/>
        <v>0</v>
      </c>
      <c r="R56" s="48"/>
      <c r="S56" s="48"/>
    </row>
    <row r="57" spans="1:19" ht="110.25" customHeight="1" hidden="1">
      <c r="A57" s="33" t="s">
        <v>160</v>
      </c>
      <c r="B57" s="6"/>
      <c r="C57" s="6"/>
      <c r="D57" s="6"/>
      <c r="E57" s="20"/>
      <c r="F57" s="48">
        <v>23616</v>
      </c>
      <c r="G57" s="48">
        <f t="shared" si="0"/>
        <v>0.04865853501970899</v>
      </c>
      <c r="H57" s="48"/>
      <c r="I57" s="53">
        <v>20100</v>
      </c>
      <c r="J57" s="48">
        <f t="shared" si="1"/>
        <v>20100</v>
      </c>
      <c r="K57" s="53">
        <v>14260</v>
      </c>
      <c r="L57" s="48"/>
      <c r="M57" s="48"/>
      <c r="N57" s="48">
        <f t="shared" si="2"/>
        <v>0</v>
      </c>
      <c r="O57" s="48">
        <f t="shared" si="12"/>
        <v>-23616</v>
      </c>
      <c r="P57" s="48">
        <f t="shared" si="13"/>
        <v>-20100</v>
      </c>
      <c r="Q57" s="48">
        <f t="shared" si="14"/>
        <v>0</v>
      </c>
      <c r="R57" s="48"/>
      <c r="S57" s="48"/>
    </row>
    <row r="58" spans="1:19" ht="120.75" customHeight="1" hidden="1">
      <c r="A58" s="33" t="s">
        <v>164</v>
      </c>
      <c r="B58" s="6"/>
      <c r="C58" s="6"/>
      <c r="D58" s="6">
        <v>92854</v>
      </c>
      <c r="E58" s="20">
        <f t="shared" si="7"/>
        <v>0.3921485155548078</v>
      </c>
      <c r="F58" s="48"/>
      <c r="G58" s="48">
        <f t="shared" si="0"/>
        <v>0</v>
      </c>
      <c r="H58" s="48"/>
      <c r="I58" s="49"/>
      <c r="J58" s="48">
        <f t="shared" si="1"/>
        <v>0</v>
      </c>
      <c r="K58" s="49"/>
      <c r="L58" s="48"/>
      <c r="M58" s="48"/>
      <c r="N58" s="48">
        <f t="shared" si="2"/>
        <v>0</v>
      </c>
      <c r="O58" s="48">
        <f t="shared" si="12"/>
        <v>0</v>
      </c>
      <c r="P58" s="48">
        <f t="shared" si="13"/>
        <v>0</v>
      </c>
      <c r="Q58" s="48">
        <f t="shared" si="14"/>
        <v>0</v>
      </c>
      <c r="R58" s="48"/>
      <c r="S58" s="48"/>
    </row>
    <row r="59" spans="1:19" ht="64.5" customHeight="1" hidden="1">
      <c r="A59" s="33" t="s">
        <v>40</v>
      </c>
      <c r="B59" s="6"/>
      <c r="C59" s="6"/>
      <c r="D59" s="6">
        <v>15626</v>
      </c>
      <c r="E59" s="20">
        <f t="shared" si="7"/>
        <v>0.06599298580631342</v>
      </c>
      <c r="F59" s="48"/>
      <c r="G59" s="48">
        <f t="shared" si="0"/>
        <v>0</v>
      </c>
      <c r="H59" s="48"/>
      <c r="I59" s="49"/>
      <c r="J59" s="48">
        <f t="shared" si="1"/>
        <v>0</v>
      </c>
      <c r="K59" s="49"/>
      <c r="L59" s="48"/>
      <c r="M59" s="48"/>
      <c r="N59" s="48">
        <f t="shared" si="2"/>
        <v>0</v>
      </c>
      <c r="O59" s="48">
        <f t="shared" si="12"/>
        <v>0</v>
      </c>
      <c r="P59" s="48">
        <f t="shared" si="13"/>
        <v>0</v>
      </c>
      <c r="Q59" s="48">
        <f t="shared" si="14"/>
        <v>0</v>
      </c>
      <c r="R59" s="48"/>
      <c r="S59" s="48"/>
    </row>
    <row r="60" spans="1:19" ht="111.75" customHeight="1" hidden="1">
      <c r="A60" s="33" t="s">
        <v>41</v>
      </c>
      <c r="B60" s="6"/>
      <c r="C60" s="6"/>
      <c r="D60" s="6">
        <v>30582</v>
      </c>
      <c r="E60" s="20">
        <f t="shared" si="7"/>
        <v>0.1291563734755329</v>
      </c>
      <c r="F60" s="48">
        <v>52873</v>
      </c>
      <c r="G60" s="48">
        <f t="shared" si="0"/>
        <v>0.10893981716196956</v>
      </c>
      <c r="H60" s="48"/>
      <c r="I60" s="53">
        <v>36941</v>
      </c>
      <c r="J60" s="48">
        <f t="shared" si="1"/>
        <v>36941</v>
      </c>
      <c r="K60" s="53">
        <v>31248</v>
      </c>
      <c r="L60" s="48"/>
      <c r="M60" s="48"/>
      <c r="N60" s="48">
        <f t="shared" si="2"/>
        <v>0</v>
      </c>
      <c r="O60" s="48">
        <f t="shared" si="12"/>
        <v>-52873</v>
      </c>
      <c r="P60" s="48">
        <f t="shared" si="13"/>
        <v>-36941</v>
      </c>
      <c r="Q60" s="48">
        <f t="shared" si="14"/>
        <v>0</v>
      </c>
      <c r="R60" s="48"/>
      <c r="S60" s="48"/>
    </row>
    <row r="61" spans="1:19" ht="143.25" customHeight="1">
      <c r="A61" s="69" t="s">
        <v>174</v>
      </c>
      <c r="B61" s="68"/>
      <c r="C61" s="6"/>
      <c r="D61" s="6"/>
      <c r="E61" s="20"/>
      <c r="F61" s="48">
        <v>83</v>
      </c>
      <c r="G61" s="48">
        <f t="shared" si="0"/>
        <v>0.00017101365204250703</v>
      </c>
      <c r="H61" s="48">
        <v>67.9</v>
      </c>
      <c r="I61" s="53">
        <v>67.9</v>
      </c>
      <c r="J61" s="48">
        <f t="shared" si="1"/>
        <v>0</v>
      </c>
      <c r="K61" s="53">
        <v>15.2</v>
      </c>
      <c r="L61" s="48">
        <v>67.9</v>
      </c>
      <c r="M61" s="48">
        <v>35.4</v>
      </c>
      <c r="N61" s="48">
        <f t="shared" si="2"/>
        <v>8.912026344272116E-05</v>
      </c>
      <c r="O61" s="48">
        <v>0</v>
      </c>
      <c r="P61" s="48">
        <f t="shared" si="13"/>
        <v>-32.50000000000001</v>
      </c>
      <c r="Q61" s="48">
        <v>0</v>
      </c>
      <c r="R61" s="48">
        <v>20.9</v>
      </c>
      <c r="S61" s="48">
        <v>20.9</v>
      </c>
    </row>
    <row r="62" spans="1:19" ht="35.25" customHeight="1">
      <c r="A62" s="33" t="s">
        <v>42</v>
      </c>
      <c r="B62" s="6"/>
      <c r="C62" s="6">
        <v>2727</v>
      </c>
      <c r="D62" s="6">
        <v>2427</v>
      </c>
      <c r="E62" s="20">
        <f t="shared" si="7"/>
        <v>0.010249902505562694</v>
      </c>
      <c r="F62" s="48">
        <v>3827.5</v>
      </c>
      <c r="G62" s="48">
        <f t="shared" si="0"/>
        <v>0.007886201845695127</v>
      </c>
      <c r="H62" s="48">
        <v>3999.3</v>
      </c>
      <c r="I62" s="53">
        <v>3999.3</v>
      </c>
      <c r="J62" s="48">
        <f t="shared" si="1"/>
        <v>0</v>
      </c>
      <c r="K62" s="53">
        <v>4606.2</v>
      </c>
      <c r="L62" s="48">
        <v>4606.2</v>
      </c>
      <c r="M62" s="48">
        <v>4213.8</v>
      </c>
      <c r="N62" s="48">
        <f t="shared" si="2"/>
        <v>0.010608332375563233</v>
      </c>
      <c r="O62" s="48">
        <f aca="true" t="shared" si="15" ref="O62:O93">M62-F62</f>
        <v>386.3000000000002</v>
      </c>
      <c r="P62" s="48">
        <f t="shared" si="13"/>
        <v>214.5</v>
      </c>
      <c r="Q62" s="48">
        <f aca="true" t="shared" si="16" ref="Q62:Q93">M62-L62</f>
        <v>-392.39999999999964</v>
      </c>
      <c r="R62" s="48">
        <v>4205.7</v>
      </c>
      <c r="S62" s="48">
        <v>4205.7</v>
      </c>
    </row>
    <row r="63" spans="1:19" ht="112.5" customHeight="1">
      <c r="A63" s="33" t="s">
        <v>169</v>
      </c>
      <c r="B63" s="6"/>
      <c r="C63" s="6"/>
      <c r="D63" s="6"/>
      <c r="E63" s="20"/>
      <c r="F63" s="48">
        <v>50</v>
      </c>
      <c r="G63" s="48">
        <f t="shared" si="0"/>
        <v>0.00010302027231476327</v>
      </c>
      <c r="H63" s="48">
        <v>30.2</v>
      </c>
      <c r="I63" s="53">
        <v>30.2</v>
      </c>
      <c r="J63" s="48">
        <f t="shared" si="1"/>
        <v>0</v>
      </c>
      <c r="K63" s="53">
        <v>91.3</v>
      </c>
      <c r="L63" s="48">
        <v>91.3</v>
      </c>
      <c r="M63" s="48">
        <v>0</v>
      </c>
      <c r="N63" s="48">
        <f t="shared" si="2"/>
        <v>0</v>
      </c>
      <c r="O63" s="48">
        <f t="shared" si="15"/>
        <v>-50</v>
      </c>
      <c r="P63" s="48">
        <f t="shared" si="13"/>
        <v>-30.2</v>
      </c>
      <c r="Q63" s="48">
        <f t="shared" si="16"/>
        <v>-91.3</v>
      </c>
      <c r="R63" s="48">
        <v>0</v>
      </c>
      <c r="S63" s="48">
        <v>0</v>
      </c>
    </row>
    <row r="64" spans="1:19" ht="60.75" customHeight="1" hidden="1">
      <c r="A64" s="33" t="s">
        <v>157</v>
      </c>
      <c r="B64" s="6"/>
      <c r="C64" s="6"/>
      <c r="D64" s="6">
        <v>516</v>
      </c>
      <c r="E64" s="6">
        <f t="shared" si="7"/>
        <v>0.002179212893642501</v>
      </c>
      <c r="F64" s="48">
        <v>739</v>
      </c>
      <c r="G64" s="48">
        <f t="shared" si="0"/>
        <v>0.0015226396248122012</v>
      </c>
      <c r="H64" s="48"/>
      <c r="I64" s="49"/>
      <c r="J64" s="48">
        <f t="shared" si="1"/>
        <v>0</v>
      </c>
      <c r="K64" s="49"/>
      <c r="L64" s="48"/>
      <c r="M64" s="48"/>
      <c r="N64" s="48">
        <f t="shared" si="2"/>
        <v>0</v>
      </c>
      <c r="O64" s="48">
        <f t="shared" si="15"/>
        <v>-739</v>
      </c>
      <c r="P64" s="48">
        <f t="shared" si="13"/>
        <v>0</v>
      </c>
      <c r="Q64" s="48">
        <f t="shared" si="16"/>
        <v>0</v>
      </c>
      <c r="R64" s="48"/>
      <c r="S64" s="48"/>
    </row>
    <row r="65" spans="1:19" ht="51" customHeight="1" hidden="1">
      <c r="A65" s="33" t="s">
        <v>165</v>
      </c>
      <c r="B65" s="6"/>
      <c r="C65" s="6"/>
      <c r="D65" s="6">
        <v>1299</v>
      </c>
      <c r="E65" s="20">
        <f t="shared" si="7"/>
        <v>0.005486041761320948</v>
      </c>
      <c r="F65" s="48">
        <v>1109</v>
      </c>
      <c r="G65" s="48">
        <f t="shared" si="0"/>
        <v>0.002284989639941449</v>
      </c>
      <c r="H65" s="48"/>
      <c r="I65" s="49"/>
      <c r="J65" s="48">
        <f t="shared" si="1"/>
        <v>0</v>
      </c>
      <c r="K65" s="49"/>
      <c r="L65" s="48"/>
      <c r="M65" s="48"/>
      <c r="N65" s="48">
        <f t="shared" si="2"/>
        <v>0</v>
      </c>
      <c r="O65" s="48">
        <f t="shared" si="15"/>
        <v>-1109</v>
      </c>
      <c r="P65" s="48">
        <f t="shared" si="13"/>
        <v>0</v>
      </c>
      <c r="Q65" s="48">
        <f t="shared" si="16"/>
        <v>0</v>
      </c>
      <c r="R65" s="48"/>
      <c r="S65" s="48"/>
    </row>
    <row r="66" spans="1:19" ht="30.75" customHeight="1">
      <c r="A66" s="33" t="s">
        <v>43</v>
      </c>
      <c r="B66" s="6"/>
      <c r="C66" s="6">
        <f>C67+C68+C69</f>
        <v>137559</v>
      </c>
      <c r="D66" s="6">
        <f>D67+D68+D69</f>
        <v>192783</v>
      </c>
      <c r="E66" s="20">
        <f t="shared" si="7"/>
        <v>0.8141767427811673</v>
      </c>
      <c r="F66" s="48">
        <f>F67+F68+F69</f>
        <v>213785.09999999998</v>
      </c>
      <c r="G66" s="48">
        <f t="shared" si="0"/>
        <v>0.4404839843767778</v>
      </c>
      <c r="H66" s="48">
        <f>H67+H68+H69</f>
        <v>172874.5</v>
      </c>
      <c r="I66" s="48">
        <f>I67+I68+I69</f>
        <v>172874.5</v>
      </c>
      <c r="J66" s="48">
        <f t="shared" si="1"/>
        <v>0</v>
      </c>
      <c r="K66" s="48">
        <f>K67+K68+K69</f>
        <v>169833</v>
      </c>
      <c r="L66" s="48">
        <f>L67+L68+L69</f>
        <v>188388.3</v>
      </c>
      <c r="M66" s="48">
        <f>M67+M68+M69</f>
        <v>174782.2</v>
      </c>
      <c r="N66" s="48">
        <v>0.4</v>
      </c>
      <c r="O66" s="48">
        <f t="shared" si="15"/>
        <v>-39002.899999999965</v>
      </c>
      <c r="P66" s="48">
        <f t="shared" si="13"/>
        <v>1907.7000000000116</v>
      </c>
      <c r="Q66" s="48">
        <f t="shared" si="16"/>
        <v>-13606.099999999977</v>
      </c>
      <c r="R66" s="48">
        <f>R67+R68+R69</f>
        <v>182495.4</v>
      </c>
      <c r="S66" s="48">
        <f>S67+S68+S69</f>
        <v>191041.2</v>
      </c>
    </row>
    <row r="67" spans="1:19" ht="30.75" customHeight="1">
      <c r="A67" s="33" t="s">
        <v>44</v>
      </c>
      <c r="B67" s="6"/>
      <c r="C67" s="6">
        <v>21600</v>
      </c>
      <c r="D67" s="6">
        <v>27117</v>
      </c>
      <c r="E67" s="20">
        <f t="shared" si="7"/>
        <v>0.1145227054978754</v>
      </c>
      <c r="F67" s="48">
        <v>39681.4</v>
      </c>
      <c r="G67" s="48">
        <f t="shared" si="0"/>
        <v>0.08175977267662095</v>
      </c>
      <c r="H67" s="48">
        <v>38787.5</v>
      </c>
      <c r="I67" s="48">
        <v>38787.5</v>
      </c>
      <c r="J67" s="48">
        <f t="shared" si="1"/>
        <v>0</v>
      </c>
      <c r="K67" s="48">
        <v>30157.5</v>
      </c>
      <c r="L67" s="48">
        <v>38787.5</v>
      </c>
      <c r="M67" s="48">
        <v>32800</v>
      </c>
      <c r="N67" s="48">
        <f t="shared" si="2"/>
        <v>0.0825747073706569</v>
      </c>
      <c r="O67" s="48">
        <f t="shared" si="15"/>
        <v>-6881.4000000000015</v>
      </c>
      <c r="P67" s="48">
        <f t="shared" si="13"/>
        <v>-5987.5</v>
      </c>
      <c r="Q67" s="48">
        <f t="shared" si="16"/>
        <v>-5987.5</v>
      </c>
      <c r="R67" s="48">
        <v>34200</v>
      </c>
      <c r="S67" s="48">
        <v>35600</v>
      </c>
    </row>
    <row r="68" spans="1:20" s="9" customFormat="1" ht="15.75" customHeight="1">
      <c r="A68" s="33" t="s">
        <v>45</v>
      </c>
      <c r="B68" s="6"/>
      <c r="C68" s="6"/>
      <c r="D68" s="6">
        <v>7538</v>
      </c>
      <c r="E68" s="20">
        <f t="shared" si="7"/>
        <v>0.0318350906827077</v>
      </c>
      <c r="F68" s="48">
        <v>60685</v>
      </c>
      <c r="G68" s="48">
        <f t="shared" si="0"/>
        <v>0.12503570450842816</v>
      </c>
      <c r="H68" s="48">
        <v>31650.5</v>
      </c>
      <c r="I68" s="54">
        <v>31650.5</v>
      </c>
      <c r="J68" s="48">
        <f t="shared" si="1"/>
        <v>0</v>
      </c>
      <c r="K68" s="54">
        <v>47164.3</v>
      </c>
      <c r="L68" s="48">
        <v>47164.3</v>
      </c>
      <c r="M68" s="48">
        <v>30953</v>
      </c>
      <c r="N68" s="48">
        <f t="shared" si="2"/>
        <v>0.07792484503792509</v>
      </c>
      <c r="O68" s="48">
        <f t="shared" si="15"/>
        <v>-29732</v>
      </c>
      <c r="P68" s="48">
        <f t="shared" si="13"/>
        <v>-697.5</v>
      </c>
      <c r="Q68" s="48">
        <f t="shared" si="16"/>
        <v>-16211.300000000003</v>
      </c>
      <c r="R68" s="48">
        <v>33953</v>
      </c>
      <c r="S68" s="48">
        <v>35953.1</v>
      </c>
      <c r="T68" s="66"/>
    </row>
    <row r="69" spans="1:19" ht="16.5" customHeight="1">
      <c r="A69" s="33" t="s">
        <v>168</v>
      </c>
      <c r="B69" s="6"/>
      <c r="C69" s="6">
        <v>115959</v>
      </c>
      <c r="D69" s="6">
        <v>158128</v>
      </c>
      <c r="E69" s="20">
        <f t="shared" si="7"/>
        <v>0.6678189466005842</v>
      </c>
      <c r="F69" s="48">
        <v>113418.7</v>
      </c>
      <c r="G69" s="48">
        <f t="shared" si="0"/>
        <v>0.2336885071917288</v>
      </c>
      <c r="H69" s="48">
        <v>102436.5</v>
      </c>
      <c r="I69" s="48">
        <v>102436.5</v>
      </c>
      <c r="J69" s="48">
        <f t="shared" si="1"/>
        <v>0</v>
      </c>
      <c r="K69" s="48">
        <v>92511.2</v>
      </c>
      <c r="L69" s="48">
        <v>102436.5</v>
      </c>
      <c r="M69" s="48">
        <v>111029.2</v>
      </c>
      <c r="N69" s="48">
        <v>0.2</v>
      </c>
      <c r="O69" s="48">
        <f t="shared" si="15"/>
        <v>-2389.5</v>
      </c>
      <c r="P69" s="48">
        <f t="shared" si="13"/>
        <v>8592.699999999997</v>
      </c>
      <c r="Q69" s="48">
        <f t="shared" si="16"/>
        <v>8592.699999999997</v>
      </c>
      <c r="R69" s="48">
        <v>114342.4</v>
      </c>
      <c r="S69" s="48">
        <v>119488.1</v>
      </c>
    </row>
    <row r="70" spans="1:19" ht="75.75" customHeight="1" hidden="1">
      <c r="A70" s="33" t="s">
        <v>46</v>
      </c>
      <c r="B70" s="6"/>
      <c r="C70" s="6">
        <f>C69</f>
        <v>115959</v>
      </c>
      <c r="D70" s="6">
        <v>158128</v>
      </c>
      <c r="E70" s="20">
        <f t="shared" si="7"/>
        <v>0.6678189466005842</v>
      </c>
      <c r="F70" s="48">
        <v>92850</v>
      </c>
      <c r="G70" s="48">
        <f t="shared" si="0"/>
        <v>0.19130864568851538</v>
      </c>
      <c r="H70" s="48"/>
      <c r="I70" s="48"/>
      <c r="J70" s="48">
        <f t="shared" si="1"/>
        <v>0</v>
      </c>
      <c r="K70" s="48">
        <v>115959</v>
      </c>
      <c r="L70" s="48">
        <v>115959</v>
      </c>
      <c r="M70" s="48"/>
      <c r="N70" s="48">
        <f t="shared" si="2"/>
        <v>0</v>
      </c>
      <c r="O70" s="48">
        <f t="shared" si="15"/>
        <v>-92850</v>
      </c>
      <c r="P70" s="48">
        <f t="shared" si="13"/>
        <v>0</v>
      </c>
      <c r="Q70" s="48">
        <f t="shared" si="16"/>
        <v>-115959</v>
      </c>
      <c r="R70" s="48"/>
      <c r="S70" s="48"/>
    </row>
    <row r="71" spans="1:19" ht="47.25" hidden="1">
      <c r="A71" s="33" t="s">
        <v>47</v>
      </c>
      <c r="B71" s="6"/>
      <c r="C71" s="6"/>
      <c r="D71" s="6"/>
      <c r="E71" s="20">
        <f t="shared" si="7"/>
        <v>0</v>
      </c>
      <c r="F71" s="48"/>
      <c r="G71" s="48">
        <f t="shared" si="0"/>
        <v>0</v>
      </c>
      <c r="H71" s="48"/>
      <c r="I71" s="48"/>
      <c r="J71" s="48">
        <f t="shared" si="1"/>
        <v>0</v>
      </c>
      <c r="K71" s="48"/>
      <c r="L71" s="48"/>
      <c r="M71" s="48"/>
      <c r="N71" s="48">
        <f t="shared" si="2"/>
        <v>0</v>
      </c>
      <c r="O71" s="48">
        <f t="shared" si="15"/>
        <v>0</v>
      </c>
      <c r="P71" s="48">
        <f t="shared" si="13"/>
        <v>0</v>
      </c>
      <c r="Q71" s="48">
        <f t="shared" si="16"/>
        <v>0</v>
      </c>
      <c r="R71" s="48"/>
      <c r="S71" s="48"/>
    </row>
    <row r="72" spans="1:19" ht="48.75" customHeight="1" hidden="1">
      <c r="A72" s="33" t="s">
        <v>161</v>
      </c>
      <c r="B72" s="6"/>
      <c r="C72" s="6"/>
      <c r="D72" s="6"/>
      <c r="E72" s="20"/>
      <c r="F72" s="48">
        <v>47766</v>
      </c>
      <c r="G72" s="48">
        <f t="shared" si="0"/>
        <v>0.09841732654773964</v>
      </c>
      <c r="H72" s="48"/>
      <c r="I72" s="48"/>
      <c r="J72" s="48">
        <f aca="true" t="shared" si="17" ref="J72:J135">I72-H72</f>
        <v>0</v>
      </c>
      <c r="K72" s="48"/>
      <c r="L72" s="48"/>
      <c r="M72" s="48"/>
      <c r="N72" s="48">
        <f t="shared" si="2"/>
        <v>0</v>
      </c>
      <c r="O72" s="48">
        <f t="shared" si="15"/>
        <v>-47766</v>
      </c>
      <c r="P72" s="48">
        <f t="shared" si="13"/>
        <v>0</v>
      </c>
      <c r="Q72" s="48">
        <f t="shared" si="16"/>
        <v>0</v>
      </c>
      <c r="R72" s="48"/>
      <c r="S72" s="48"/>
    </row>
    <row r="73" spans="1:19" ht="35.25" customHeight="1" hidden="1">
      <c r="A73" s="33" t="s">
        <v>162</v>
      </c>
      <c r="B73" s="6"/>
      <c r="C73" s="6"/>
      <c r="D73" s="6"/>
      <c r="E73" s="20"/>
      <c r="F73" s="48">
        <v>2680</v>
      </c>
      <c r="G73" s="48">
        <f t="shared" si="0"/>
        <v>0.0055218865960713105</v>
      </c>
      <c r="H73" s="48"/>
      <c r="I73" s="48"/>
      <c r="J73" s="48">
        <f t="shared" si="17"/>
        <v>0</v>
      </c>
      <c r="K73" s="48"/>
      <c r="L73" s="48"/>
      <c r="M73" s="48"/>
      <c r="N73" s="48">
        <f t="shared" si="2"/>
        <v>0</v>
      </c>
      <c r="O73" s="48">
        <f t="shared" si="15"/>
        <v>-2680</v>
      </c>
      <c r="P73" s="48">
        <f t="shared" si="13"/>
        <v>0</v>
      </c>
      <c r="Q73" s="48">
        <f t="shared" si="16"/>
        <v>0</v>
      </c>
      <c r="R73" s="48"/>
      <c r="S73" s="48"/>
    </row>
    <row r="74" spans="1:19" ht="45.75" customHeight="1">
      <c r="A74" s="33" t="s">
        <v>171</v>
      </c>
      <c r="B74" s="6"/>
      <c r="C74" s="6">
        <v>56268</v>
      </c>
      <c r="D74" s="6" t="e">
        <f>#REF!+#REF!</f>
        <v>#REF!</v>
      </c>
      <c r="E74" s="20" t="e">
        <f t="shared" si="7"/>
        <v>#REF!</v>
      </c>
      <c r="F74" s="48">
        <v>556580.2</v>
      </c>
      <c r="G74" s="48">
        <f t="shared" si="0"/>
        <v>1.1467808753801079</v>
      </c>
      <c r="H74" s="48">
        <v>684220.2</v>
      </c>
      <c r="I74" s="48">
        <v>684220.2</v>
      </c>
      <c r="J74" s="48">
        <f t="shared" si="17"/>
        <v>0</v>
      </c>
      <c r="K74" s="48">
        <v>679083.3</v>
      </c>
      <c r="L74" s="48">
        <v>684778.9</v>
      </c>
      <c r="M74" s="48">
        <v>680880</v>
      </c>
      <c r="N74" s="48">
        <f aca="true" t="shared" si="18" ref="N74:N137">M74/39721606.1*100</f>
        <v>1.7141300839796605</v>
      </c>
      <c r="O74" s="48">
        <f t="shared" si="15"/>
        <v>124299.80000000005</v>
      </c>
      <c r="P74" s="48">
        <f t="shared" si="13"/>
        <v>-3340.1999999999534</v>
      </c>
      <c r="Q74" s="48">
        <f t="shared" si="16"/>
        <v>-3898.9000000000233</v>
      </c>
      <c r="R74" s="48">
        <v>183763.9</v>
      </c>
      <c r="S74" s="48">
        <v>183676</v>
      </c>
    </row>
    <row r="75" spans="1:19" ht="31.5" hidden="1">
      <c r="A75" s="33" t="s">
        <v>48</v>
      </c>
      <c r="B75" s="6"/>
      <c r="C75" s="6"/>
      <c r="D75" s="6"/>
      <c r="E75" s="20">
        <f t="shared" si="7"/>
        <v>0</v>
      </c>
      <c r="F75" s="48"/>
      <c r="G75" s="48">
        <f aca="true" t="shared" si="19" ref="G75:G138">F75/48534136.9*100</f>
        <v>0</v>
      </c>
      <c r="H75" s="48"/>
      <c r="I75" s="48"/>
      <c r="J75" s="48">
        <f t="shared" si="17"/>
        <v>0</v>
      </c>
      <c r="K75" s="48"/>
      <c r="L75" s="48"/>
      <c r="M75" s="48"/>
      <c r="N75" s="48">
        <f t="shared" si="18"/>
        <v>0</v>
      </c>
      <c r="O75" s="48">
        <f t="shared" si="15"/>
        <v>0</v>
      </c>
      <c r="P75" s="48">
        <f t="shared" si="13"/>
        <v>0</v>
      </c>
      <c r="Q75" s="48">
        <f t="shared" si="16"/>
        <v>0</v>
      </c>
      <c r="R75" s="48"/>
      <c r="S75" s="48"/>
    </row>
    <row r="76" spans="1:19" ht="63" hidden="1">
      <c r="A76" s="33" t="s">
        <v>49</v>
      </c>
      <c r="B76" s="6"/>
      <c r="C76" s="6"/>
      <c r="D76" s="6"/>
      <c r="E76" s="20">
        <f t="shared" si="7"/>
        <v>0</v>
      </c>
      <c r="F76" s="48"/>
      <c r="G76" s="48">
        <f t="shared" si="19"/>
        <v>0</v>
      </c>
      <c r="H76" s="48"/>
      <c r="I76" s="48"/>
      <c r="J76" s="48">
        <f t="shared" si="17"/>
        <v>0</v>
      </c>
      <c r="K76" s="48"/>
      <c r="L76" s="48"/>
      <c r="M76" s="48"/>
      <c r="N76" s="48">
        <f t="shared" si="18"/>
        <v>0</v>
      </c>
      <c r="O76" s="48">
        <f t="shared" si="15"/>
        <v>0</v>
      </c>
      <c r="P76" s="48">
        <f t="shared" si="13"/>
        <v>0</v>
      </c>
      <c r="Q76" s="48">
        <f t="shared" si="16"/>
        <v>0</v>
      </c>
      <c r="R76" s="48"/>
      <c r="S76" s="48"/>
    </row>
    <row r="77" spans="1:19" ht="78.75" hidden="1">
      <c r="A77" s="33" t="s">
        <v>50</v>
      </c>
      <c r="B77" s="6"/>
      <c r="C77" s="6"/>
      <c r="D77" s="6"/>
      <c r="E77" s="20">
        <f t="shared" si="7"/>
        <v>0</v>
      </c>
      <c r="F77" s="48"/>
      <c r="G77" s="48">
        <f t="shared" si="19"/>
        <v>0</v>
      </c>
      <c r="H77" s="48"/>
      <c r="I77" s="48"/>
      <c r="J77" s="48">
        <f t="shared" si="17"/>
        <v>0</v>
      </c>
      <c r="K77" s="48"/>
      <c r="L77" s="48"/>
      <c r="M77" s="48"/>
      <c r="N77" s="48">
        <f t="shared" si="18"/>
        <v>0</v>
      </c>
      <c r="O77" s="48">
        <f t="shared" si="15"/>
        <v>0</v>
      </c>
      <c r="P77" s="48">
        <f t="shared" si="13"/>
        <v>0</v>
      </c>
      <c r="Q77" s="48">
        <f t="shared" si="16"/>
        <v>0</v>
      </c>
      <c r="R77" s="48"/>
      <c r="S77" s="48"/>
    </row>
    <row r="78" spans="1:19" ht="78.75" hidden="1">
      <c r="A78" s="33" t="s">
        <v>51</v>
      </c>
      <c r="B78" s="6"/>
      <c r="C78" s="6"/>
      <c r="D78" s="6"/>
      <c r="E78" s="20">
        <f t="shared" si="7"/>
        <v>0</v>
      </c>
      <c r="F78" s="48"/>
      <c r="G78" s="48">
        <f t="shared" si="19"/>
        <v>0</v>
      </c>
      <c r="H78" s="48"/>
      <c r="I78" s="48"/>
      <c r="J78" s="48">
        <f t="shared" si="17"/>
        <v>0</v>
      </c>
      <c r="K78" s="48"/>
      <c r="L78" s="48"/>
      <c r="M78" s="48"/>
      <c r="N78" s="48">
        <f t="shared" si="18"/>
        <v>0</v>
      </c>
      <c r="O78" s="48">
        <f t="shared" si="15"/>
        <v>0</v>
      </c>
      <c r="P78" s="48">
        <f t="shared" si="13"/>
        <v>0</v>
      </c>
      <c r="Q78" s="48">
        <f t="shared" si="16"/>
        <v>0</v>
      </c>
      <c r="R78" s="48"/>
      <c r="S78" s="48"/>
    </row>
    <row r="79" spans="1:19" ht="78.75" hidden="1">
      <c r="A79" s="33" t="s">
        <v>52</v>
      </c>
      <c r="B79" s="6"/>
      <c r="C79" s="6"/>
      <c r="D79" s="6"/>
      <c r="E79" s="20">
        <f t="shared" si="7"/>
        <v>0</v>
      </c>
      <c r="F79" s="48"/>
      <c r="G79" s="48">
        <f t="shared" si="19"/>
        <v>0</v>
      </c>
      <c r="H79" s="48"/>
      <c r="I79" s="48"/>
      <c r="J79" s="48">
        <f t="shared" si="17"/>
        <v>0</v>
      </c>
      <c r="K79" s="48"/>
      <c r="L79" s="48"/>
      <c r="M79" s="48"/>
      <c r="N79" s="48">
        <f t="shared" si="18"/>
        <v>0</v>
      </c>
      <c r="O79" s="48">
        <f t="shared" si="15"/>
        <v>0</v>
      </c>
      <c r="P79" s="48">
        <f t="shared" si="13"/>
        <v>0</v>
      </c>
      <c r="Q79" s="48">
        <f t="shared" si="16"/>
        <v>0</v>
      </c>
      <c r="R79" s="48"/>
      <c r="S79" s="48"/>
    </row>
    <row r="80" spans="1:19" ht="94.5" hidden="1">
      <c r="A80" s="33" t="s">
        <v>53</v>
      </c>
      <c r="B80" s="6"/>
      <c r="C80" s="6"/>
      <c r="D80" s="6"/>
      <c r="E80" s="20">
        <f t="shared" si="7"/>
        <v>0</v>
      </c>
      <c r="F80" s="48"/>
      <c r="G80" s="48">
        <f t="shared" si="19"/>
        <v>0</v>
      </c>
      <c r="H80" s="48"/>
      <c r="I80" s="48"/>
      <c r="J80" s="48">
        <f t="shared" si="17"/>
        <v>0</v>
      </c>
      <c r="K80" s="48"/>
      <c r="L80" s="48"/>
      <c r="M80" s="48"/>
      <c r="N80" s="48">
        <f t="shared" si="18"/>
        <v>0</v>
      </c>
      <c r="O80" s="48">
        <f t="shared" si="15"/>
        <v>0</v>
      </c>
      <c r="P80" s="48">
        <f t="shared" si="13"/>
        <v>0</v>
      </c>
      <c r="Q80" s="48">
        <f t="shared" si="16"/>
        <v>0</v>
      </c>
      <c r="R80" s="48"/>
      <c r="S80" s="48"/>
    </row>
    <row r="81" spans="1:19" ht="110.25" hidden="1">
      <c r="A81" s="33" t="s">
        <v>54</v>
      </c>
      <c r="B81" s="6"/>
      <c r="C81" s="6"/>
      <c r="D81" s="6"/>
      <c r="E81" s="20">
        <f t="shared" si="7"/>
        <v>0</v>
      </c>
      <c r="F81" s="48"/>
      <c r="G81" s="48">
        <f t="shared" si="19"/>
        <v>0</v>
      </c>
      <c r="H81" s="48"/>
      <c r="I81" s="48"/>
      <c r="J81" s="48">
        <f t="shared" si="17"/>
        <v>0</v>
      </c>
      <c r="K81" s="48"/>
      <c r="L81" s="48"/>
      <c r="M81" s="48"/>
      <c r="N81" s="48">
        <f t="shared" si="18"/>
        <v>0</v>
      </c>
      <c r="O81" s="48">
        <f t="shared" si="15"/>
        <v>0</v>
      </c>
      <c r="P81" s="48">
        <f t="shared" si="13"/>
        <v>0</v>
      </c>
      <c r="Q81" s="48">
        <f t="shared" si="16"/>
        <v>0</v>
      </c>
      <c r="R81" s="48"/>
      <c r="S81" s="48"/>
    </row>
    <row r="82" spans="1:19" ht="30.75" customHeight="1">
      <c r="A82" s="33" t="s">
        <v>48</v>
      </c>
      <c r="B82" s="6"/>
      <c r="C82" s="6">
        <v>22420</v>
      </c>
      <c r="D82" s="6">
        <f>D83</f>
        <v>10433</v>
      </c>
      <c r="E82" s="20">
        <f t="shared" si="7"/>
        <v>0.04406148860343453</v>
      </c>
      <c r="F82" s="48">
        <v>25497.8</v>
      </c>
      <c r="G82" s="48">
        <f t="shared" si="19"/>
        <v>0.052535805988547415</v>
      </c>
      <c r="H82" s="48">
        <v>1524</v>
      </c>
      <c r="I82" s="48">
        <v>72524</v>
      </c>
      <c r="J82" s="48">
        <f t="shared" si="17"/>
        <v>71000</v>
      </c>
      <c r="K82" s="48">
        <v>124934.9</v>
      </c>
      <c r="L82" s="48">
        <v>126825</v>
      </c>
      <c r="M82" s="48">
        <v>7503.7</v>
      </c>
      <c r="N82" s="48">
        <f t="shared" si="18"/>
        <v>0.01889072657613409</v>
      </c>
      <c r="O82" s="48">
        <f t="shared" si="15"/>
        <v>-17994.1</v>
      </c>
      <c r="P82" s="48">
        <f t="shared" si="13"/>
        <v>-65020.3</v>
      </c>
      <c r="Q82" s="48">
        <f t="shared" si="16"/>
        <v>-119321.3</v>
      </c>
      <c r="R82" s="48">
        <v>7488.6</v>
      </c>
      <c r="S82" s="48">
        <v>8598.9</v>
      </c>
    </row>
    <row r="83" spans="1:19" ht="126" customHeight="1" hidden="1">
      <c r="A83" s="33" t="s">
        <v>55</v>
      </c>
      <c r="B83" s="6"/>
      <c r="C83" s="6"/>
      <c r="D83" s="6">
        <v>10433</v>
      </c>
      <c r="E83" s="20">
        <f t="shared" si="7"/>
        <v>0.04406148860343453</v>
      </c>
      <c r="F83" s="48">
        <v>16063</v>
      </c>
      <c r="G83" s="48">
        <f t="shared" si="19"/>
        <v>0.033096292683840844</v>
      </c>
      <c r="H83" s="48">
        <v>2368</v>
      </c>
      <c r="I83" s="48"/>
      <c r="J83" s="48">
        <f t="shared" si="17"/>
        <v>-2368</v>
      </c>
      <c r="K83" s="48">
        <v>2168</v>
      </c>
      <c r="L83" s="48">
        <v>2477</v>
      </c>
      <c r="M83" s="48">
        <v>2368</v>
      </c>
      <c r="N83" s="48">
        <f t="shared" si="18"/>
        <v>0.005961491068710839</v>
      </c>
      <c r="O83" s="48">
        <f t="shared" si="15"/>
        <v>-13695</v>
      </c>
      <c r="P83" s="48">
        <f aca="true" t="shared" si="20" ref="P83:P114">M83-I83</f>
        <v>2368</v>
      </c>
      <c r="Q83" s="48">
        <f t="shared" si="16"/>
        <v>-109</v>
      </c>
      <c r="R83" s="48"/>
      <c r="S83" s="48"/>
    </row>
    <row r="84" spans="1:19" ht="78.75" customHeight="1" hidden="1">
      <c r="A84" s="33" t="s">
        <v>0</v>
      </c>
      <c r="B84" s="6"/>
      <c r="C84" s="6"/>
      <c r="D84" s="6"/>
      <c r="E84" s="20"/>
      <c r="F84" s="48">
        <v>25772</v>
      </c>
      <c r="G84" s="48">
        <f t="shared" si="19"/>
        <v>0.05310076916192158</v>
      </c>
      <c r="H84" s="48"/>
      <c r="I84" s="48"/>
      <c r="J84" s="48">
        <f t="shared" si="17"/>
        <v>0</v>
      </c>
      <c r="K84" s="48">
        <v>21473</v>
      </c>
      <c r="L84" s="48">
        <v>20097</v>
      </c>
      <c r="M84" s="48"/>
      <c r="N84" s="48">
        <f t="shared" si="18"/>
        <v>0</v>
      </c>
      <c r="O84" s="48">
        <f t="shared" si="15"/>
        <v>-25772</v>
      </c>
      <c r="P84" s="48">
        <f t="shared" si="20"/>
        <v>0</v>
      </c>
      <c r="Q84" s="48">
        <f t="shared" si="16"/>
        <v>-20097</v>
      </c>
      <c r="R84" s="48"/>
      <c r="S84" s="48"/>
    </row>
    <row r="85" spans="1:19" ht="30.75" customHeight="1">
      <c r="A85" s="33" t="s">
        <v>56</v>
      </c>
      <c r="B85" s="6"/>
      <c r="C85" s="6">
        <v>631</v>
      </c>
      <c r="D85" s="6">
        <f>D86</f>
        <v>617</v>
      </c>
      <c r="E85" s="6">
        <f t="shared" si="7"/>
        <v>0.0026057642546074094</v>
      </c>
      <c r="F85" s="48">
        <v>4199.3</v>
      </c>
      <c r="G85" s="48">
        <f t="shared" si="19"/>
        <v>0.008652260590627708</v>
      </c>
      <c r="H85" s="48">
        <v>4640.6</v>
      </c>
      <c r="I85" s="48">
        <v>4640.6</v>
      </c>
      <c r="J85" s="48">
        <f t="shared" si="17"/>
        <v>0</v>
      </c>
      <c r="K85" s="48">
        <v>3027.8</v>
      </c>
      <c r="L85" s="48">
        <v>4640.6</v>
      </c>
      <c r="M85" s="48">
        <v>4148.1</v>
      </c>
      <c r="N85" s="48">
        <f t="shared" si="18"/>
        <v>0.010442931208665301</v>
      </c>
      <c r="O85" s="48">
        <f t="shared" si="15"/>
        <v>-51.19999999999982</v>
      </c>
      <c r="P85" s="48">
        <f t="shared" si="20"/>
        <v>-492.5</v>
      </c>
      <c r="Q85" s="48">
        <f t="shared" si="16"/>
        <v>-492.5</v>
      </c>
      <c r="R85" s="48">
        <v>4093.1</v>
      </c>
      <c r="S85" s="48">
        <v>4104.9</v>
      </c>
    </row>
    <row r="86" spans="1:19" ht="62.25" customHeight="1" hidden="1">
      <c r="A86" s="33" t="s">
        <v>57</v>
      </c>
      <c r="B86" s="6"/>
      <c r="C86" s="6">
        <v>631</v>
      </c>
      <c r="D86" s="6">
        <v>617</v>
      </c>
      <c r="E86" s="6">
        <f t="shared" si="7"/>
        <v>0.0026057642546074094</v>
      </c>
      <c r="F86" s="48">
        <v>588</v>
      </c>
      <c r="G86" s="48">
        <f t="shared" si="19"/>
        <v>0.001211518402421616</v>
      </c>
      <c r="H86" s="48">
        <v>634</v>
      </c>
      <c r="I86" s="48"/>
      <c r="J86" s="48">
        <f t="shared" si="17"/>
        <v>-634</v>
      </c>
      <c r="K86" s="48">
        <v>500</v>
      </c>
      <c r="L86" s="48">
        <v>631</v>
      </c>
      <c r="M86" s="48">
        <v>634</v>
      </c>
      <c r="N86" s="48">
        <f t="shared" si="18"/>
        <v>0.0015961086729572094</v>
      </c>
      <c r="O86" s="48">
        <f t="shared" si="15"/>
        <v>46</v>
      </c>
      <c r="P86" s="48">
        <f t="shared" si="20"/>
        <v>634</v>
      </c>
      <c r="Q86" s="48">
        <f t="shared" si="16"/>
        <v>3</v>
      </c>
      <c r="R86" s="48"/>
      <c r="S86" s="48"/>
    </row>
    <row r="87" spans="1:19" ht="31.5" customHeight="1">
      <c r="A87" s="33" t="s">
        <v>58</v>
      </c>
      <c r="B87" s="6"/>
      <c r="C87" s="6">
        <v>526</v>
      </c>
      <c r="D87" s="6">
        <v>10338</v>
      </c>
      <c r="E87" s="20">
        <f t="shared" si="7"/>
        <v>0.04366027692727941</v>
      </c>
      <c r="F87" s="48">
        <v>267783.3</v>
      </c>
      <c r="G87" s="48">
        <f t="shared" si="19"/>
        <v>0.5517421697469189</v>
      </c>
      <c r="H87" s="48">
        <v>237170.8</v>
      </c>
      <c r="I87" s="48">
        <v>237170.8</v>
      </c>
      <c r="J87" s="48">
        <f t="shared" si="17"/>
        <v>0</v>
      </c>
      <c r="K87" s="48">
        <v>176716</v>
      </c>
      <c r="L87" s="48">
        <v>237229.9</v>
      </c>
      <c r="M87" s="48">
        <v>143216.7</v>
      </c>
      <c r="N87" s="48">
        <f t="shared" si="18"/>
        <v>0.3605511308869256</v>
      </c>
      <c r="O87" s="48">
        <f t="shared" si="15"/>
        <v>-124566.59999999998</v>
      </c>
      <c r="P87" s="48">
        <f t="shared" si="20"/>
        <v>-93954.09999999998</v>
      </c>
      <c r="Q87" s="48">
        <f t="shared" si="16"/>
        <v>-94013.19999999998</v>
      </c>
      <c r="R87" s="48">
        <v>133052.9</v>
      </c>
      <c r="S87" s="48">
        <v>132767.2</v>
      </c>
    </row>
    <row r="88" spans="1:19" ht="28.5" customHeight="1" hidden="1">
      <c r="A88" s="33" t="s">
        <v>59</v>
      </c>
      <c r="B88" s="6"/>
      <c r="C88" s="6"/>
      <c r="D88" s="6"/>
      <c r="E88" s="20">
        <f t="shared" si="7"/>
        <v>0</v>
      </c>
      <c r="F88" s="48"/>
      <c r="G88" s="48">
        <f t="shared" si="19"/>
        <v>0</v>
      </c>
      <c r="H88" s="48"/>
      <c r="I88" s="48"/>
      <c r="J88" s="48">
        <f t="shared" si="17"/>
        <v>0</v>
      </c>
      <c r="K88" s="48"/>
      <c r="L88" s="48"/>
      <c r="M88" s="48"/>
      <c r="N88" s="48">
        <f t="shared" si="18"/>
        <v>0</v>
      </c>
      <c r="O88" s="48">
        <f t="shared" si="15"/>
        <v>0</v>
      </c>
      <c r="P88" s="48">
        <f t="shared" si="20"/>
        <v>0</v>
      </c>
      <c r="Q88" s="48">
        <f t="shared" si="16"/>
        <v>0</v>
      </c>
      <c r="R88" s="48"/>
      <c r="S88" s="48"/>
    </row>
    <row r="89" spans="1:19" ht="31.5" hidden="1">
      <c r="A89" s="33" t="s">
        <v>60</v>
      </c>
      <c r="B89" s="6"/>
      <c r="C89" s="6"/>
      <c r="D89" s="6"/>
      <c r="E89" s="20">
        <f t="shared" si="7"/>
        <v>0</v>
      </c>
      <c r="F89" s="48"/>
      <c r="G89" s="48">
        <f t="shared" si="19"/>
        <v>0</v>
      </c>
      <c r="H89" s="48"/>
      <c r="I89" s="48"/>
      <c r="J89" s="48">
        <f t="shared" si="17"/>
        <v>0</v>
      </c>
      <c r="K89" s="48"/>
      <c r="L89" s="48"/>
      <c r="M89" s="48"/>
      <c r="N89" s="48">
        <f t="shared" si="18"/>
        <v>0</v>
      </c>
      <c r="O89" s="48">
        <f t="shared" si="15"/>
        <v>0</v>
      </c>
      <c r="P89" s="48">
        <f t="shared" si="20"/>
        <v>0</v>
      </c>
      <c r="Q89" s="48">
        <f t="shared" si="16"/>
        <v>0</v>
      </c>
      <c r="R89" s="48"/>
      <c r="S89" s="48"/>
    </row>
    <row r="90" spans="1:19" ht="16.5" customHeight="1">
      <c r="A90" s="33" t="s">
        <v>59</v>
      </c>
      <c r="B90" s="6"/>
      <c r="C90" s="6"/>
      <c r="D90" s="6">
        <v>18247</v>
      </c>
      <c r="E90" s="20">
        <f t="shared" si="7"/>
        <v>0.07706220478739287</v>
      </c>
      <c r="F90" s="48">
        <v>6535.8</v>
      </c>
      <c r="G90" s="48">
        <f t="shared" si="19"/>
        <v>0.013466397915896594</v>
      </c>
      <c r="H90" s="48">
        <v>0</v>
      </c>
      <c r="I90" s="48">
        <v>0</v>
      </c>
      <c r="J90" s="48">
        <f t="shared" si="17"/>
        <v>0</v>
      </c>
      <c r="K90" s="48">
        <v>1675.5</v>
      </c>
      <c r="L90" s="48">
        <v>0</v>
      </c>
      <c r="M90" s="48">
        <v>0</v>
      </c>
      <c r="N90" s="48">
        <f t="shared" si="18"/>
        <v>0</v>
      </c>
      <c r="O90" s="48">
        <f t="shared" si="15"/>
        <v>-6535.8</v>
      </c>
      <c r="P90" s="48">
        <f t="shared" si="20"/>
        <v>0</v>
      </c>
      <c r="Q90" s="48">
        <f t="shared" si="16"/>
        <v>0</v>
      </c>
      <c r="R90" s="48">
        <v>0</v>
      </c>
      <c r="S90" s="48">
        <v>0</v>
      </c>
    </row>
    <row r="91" spans="1:19" ht="63" hidden="1">
      <c r="A91" s="34" t="s">
        <v>61</v>
      </c>
      <c r="B91" s="6"/>
      <c r="C91" s="6"/>
      <c r="D91" s="6"/>
      <c r="E91" s="20">
        <f t="shared" si="7"/>
        <v>0</v>
      </c>
      <c r="F91" s="48"/>
      <c r="G91" s="48">
        <f t="shared" si="19"/>
        <v>0</v>
      </c>
      <c r="H91" s="48"/>
      <c r="I91" s="48"/>
      <c r="J91" s="48">
        <f t="shared" si="17"/>
        <v>0</v>
      </c>
      <c r="K91" s="48"/>
      <c r="L91" s="48"/>
      <c r="M91" s="48"/>
      <c r="N91" s="48">
        <f t="shared" si="18"/>
        <v>0</v>
      </c>
      <c r="O91" s="48">
        <f t="shared" si="15"/>
        <v>0</v>
      </c>
      <c r="P91" s="48">
        <f t="shared" si="20"/>
        <v>0</v>
      </c>
      <c r="Q91" s="48">
        <f t="shared" si="16"/>
        <v>0</v>
      </c>
      <c r="R91" s="48"/>
      <c r="S91" s="48"/>
    </row>
    <row r="92" spans="1:19" ht="31.5" hidden="1">
      <c r="A92" s="34" t="s">
        <v>62</v>
      </c>
      <c r="B92" s="6"/>
      <c r="C92" s="6"/>
      <c r="D92" s="6"/>
      <c r="E92" s="20">
        <f aca="true" t="shared" si="21" ref="E92:E155">D92/23678274*100</f>
        <v>0</v>
      </c>
      <c r="F92" s="48"/>
      <c r="G92" s="48">
        <f t="shared" si="19"/>
        <v>0</v>
      </c>
      <c r="H92" s="48"/>
      <c r="I92" s="48"/>
      <c r="J92" s="48">
        <f t="shared" si="17"/>
        <v>0</v>
      </c>
      <c r="K92" s="48"/>
      <c r="L92" s="48"/>
      <c r="M92" s="48"/>
      <c r="N92" s="48">
        <f t="shared" si="18"/>
        <v>0</v>
      </c>
      <c r="O92" s="48">
        <f t="shared" si="15"/>
        <v>0</v>
      </c>
      <c r="P92" s="48">
        <f t="shared" si="20"/>
        <v>0</v>
      </c>
      <c r="Q92" s="48">
        <f t="shared" si="16"/>
        <v>0</v>
      </c>
      <c r="R92" s="48"/>
      <c r="S92" s="48"/>
    </row>
    <row r="93" spans="1:19" ht="47.25" hidden="1">
      <c r="A93" s="34" t="s">
        <v>63</v>
      </c>
      <c r="B93" s="6"/>
      <c r="C93" s="6"/>
      <c r="D93" s="6"/>
      <c r="E93" s="20">
        <f t="shared" si="21"/>
        <v>0</v>
      </c>
      <c r="F93" s="48"/>
      <c r="G93" s="48">
        <f t="shared" si="19"/>
        <v>0</v>
      </c>
      <c r="H93" s="48"/>
      <c r="I93" s="48"/>
      <c r="J93" s="48">
        <f t="shared" si="17"/>
        <v>0</v>
      </c>
      <c r="K93" s="48"/>
      <c r="L93" s="48"/>
      <c r="M93" s="48"/>
      <c r="N93" s="48">
        <f t="shared" si="18"/>
        <v>0</v>
      </c>
      <c r="O93" s="48">
        <f t="shared" si="15"/>
        <v>0</v>
      </c>
      <c r="P93" s="48">
        <f t="shared" si="20"/>
        <v>0</v>
      </c>
      <c r="Q93" s="48">
        <f t="shared" si="16"/>
        <v>0</v>
      </c>
      <c r="R93" s="48"/>
      <c r="S93" s="48"/>
    </row>
    <row r="94" spans="1:19" ht="47.25" hidden="1">
      <c r="A94" s="34" t="s">
        <v>64</v>
      </c>
      <c r="B94" s="6"/>
      <c r="C94" s="6"/>
      <c r="D94" s="6"/>
      <c r="E94" s="20">
        <f t="shared" si="21"/>
        <v>0</v>
      </c>
      <c r="F94" s="48"/>
      <c r="G94" s="48">
        <f t="shared" si="19"/>
        <v>0</v>
      </c>
      <c r="H94" s="48"/>
      <c r="I94" s="48"/>
      <c r="J94" s="48">
        <f t="shared" si="17"/>
        <v>0</v>
      </c>
      <c r="K94" s="48"/>
      <c r="L94" s="48"/>
      <c r="M94" s="48"/>
      <c r="N94" s="48">
        <f t="shared" si="18"/>
        <v>0</v>
      </c>
      <c r="O94" s="48">
        <f aca="true" t="shared" si="22" ref="O94:O125">M94-F94</f>
        <v>0</v>
      </c>
      <c r="P94" s="48">
        <f t="shared" si="20"/>
        <v>0</v>
      </c>
      <c r="Q94" s="48">
        <f aca="true" t="shared" si="23" ref="Q94:Q125">M94-L94</f>
        <v>0</v>
      </c>
      <c r="R94" s="48"/>
      <c r="S94" s="48"/>
    </row>
    <row r="95" spans="1:19" ht="15.75" hidden="1">
      <c r="A95" s="34" t="s">
        <v>65</v>
      </c>
      <c r="B95" s="6"/>
      <c r="C95" s="6"/>
      <c r="D95" s="6"/>
      <c r="E95" s="20">
        <f t="shared" si="21"/>
        <v>0</v>
      </c>
      <c r="F95" s="48"/>
      <c r="G95" s="48">
        <f t="shared" si="19"/>
        <v>0</v>
      </c>
      <c r="H95" s="48"/>
      <c r="I95" s="48"/>
      <c r="J95" s="48">
        <f t="shared" si="17"/>
        <v>0</v>
      </c>
      <c r="K95" s="48"/>
      <c r="L95" s="48"/>
      <c r="M95" s="48"/>
      <c r="N95" s="48">
        <f t="shared" si="18"/>
        <v>0</v>
      </c>
      <c r="O95" s="48">
        <f t="shared" si="22"/>
        <v>0</v>
      </c>
      <c r="P95" s="48">
        <f t="shared" si="20"/>
        <v>0</v>
      </c>
      <c r="Q95" s="48">
        <f t="shared" si="23"/>
        <v>0</v>
      </c>
      <c r="R95" s="48"/>
      <c r="S95" s="48"/>
    </row>
    <row r="96" spans="1:19" ht="47.25" hidden="1">
      <c r="A96" s="34" t="s">
        <v>66</v>
      </c>
      <c r="B96" s="6"/>
      <c r="C96" s="6"/>
      <c r="D96" s="6"/>
      <c r="E96" s="20">
        <f t="shared" si="21"/>
        <v>0</v>
      </c>
      <c r="F96" s="48"/>
      <c r="G96" s="48">
        <f t="shared" si="19"/>
        <v>0</v>
      </c>
      <c r="H96" s="48"/>
      <c r="I96" s="48"/>
      <c r="J96" s="48">
        <f t="shared" si="17"/>
        <v>0</v>
      </c>
      <c r="K96" s="48"/>
      <c r="L96" s="48"/>
      <c r="M96" s="48"/>
      <c r="N96" s="48">
        <f t="shared" si="18"/>
        <v>0</v>
      </c>
      <c r="O96" s="48">
        <f t="shared" si="22"/>
        <v>0</v>
      </c>
      <c r="P96" s="48">
        <f t="shared" si="20"/>
        <v>0</v>
      </c>
      <c r="Q96" s="48">
        <f t="shared" si="23"/>
        <v>0</v>
      </c>
      <c r="R96" s="48"/>
      <c r="S96" s="48"/>
    </row>
    <row r="97" spans="1:19" ht="15.75" hidden="1">
      <c r="A97" s="34"/>
      <c r="B97" s="6"/>
      <c r="C97" s="6"/>
      <c r="D97" s="6"/>
      <c r="E97" s="20">
        <f t="shared" si="21"/>
        <v>0</v>
      </c>
      <c r="F97" s="48"/>
      <c r="G97" s="48">
        <f t="shared" si="19"/>
        <v>0</v>
      </c>
      <c r="H97" s="48"/>
      <c r="I97" s="48"/>
      <c r="J97" s="48">
        <f t="shared" si="17"/>
        <v>0</v>
      </c>
      <c r="K97" s="48"/>
      <c r="L97" s="48"/>
      <c r="M97" s="48"/>
      <c r="N97" s="48">
        <f t="shared" si="18"/>
        <v>0</v>
      </c>
      <c r="O97" s="48">
        <f t="shared" si="22"/>
        <v>0</v>
      </c>
      <c r="P97" s="48">
        <f t="shared" si="20"/>
        <v>0</v>
      </c>
      <c r="Q97" s="48">
        <f t="shared" si="23"/>
        <v>0</v>
      </c>
      <c r="R97" s="48"/>
      <c r="S97" s="48"/>
    </row>
    <row r="98" spans="1:19" ht="15.75" hidden="1">
      <c r="A98" s="34" t="s">
        <v>67</v>
      </c>
      <c r="B98" s="6"/>
      <c r="C98" s="6"/>
      <c r="D98" s="6"/>
      <c r="E98" s="20">
        <f t="shared" si="21"/>
        <v>0</v>
      </c>
      <c r="F98" s="48"/>
      <c r="G98" s="48">
        <f t="shared" si="19"/>
        <v>0</v>
      </c>
      <c r="H98" s="48"/>
      <c r="I98" s="48"/>
      <c r="J98" s="48">
        <f t="shared" si="17"/>
        <v>0</v>
      </c>
      <c r="K98" s="48"/>
      <c r="L98" s="48"/>
      <c r="M98" s="48"/>
      <c r="N98" s="48">
        <f t="shared" si="18"/>
        <v>0</v>
      </c>
      <c r="O98" s="48">
        <f t="shared" si="22"/>
        <v>0</v>
      </c>
      <c r="P98" s="48">
        <f t="shared" si="20"/>
        <v>0</v>
      </c>
      <c r="Q98" s="48">
        <f t="shared" si="23"/>
        <v>0</v>
      </c>
      <c r="R98" s="48"/>
      <c r="S98" s="48"/>
    </row>
    <row r="99" spans="1:19" ht="15.75" hidden="1">
      <c r="A99" s="36" t="s">
        <v>68</v>
      </c>
      <c r="B99" s="6"/>
      <c r="C99" s="6"/>
      <c r="D99" s="6"/>
      <c r="E99" s="20">
        <f t="shared" si="21"/>
        <v>0</v>
      </c>
      <c r="F99" s="48"/>
      <c r="G99" s="48">
        <f t="shared" si="19"/>
        <v>0</v>
      </c>
      <c r="H99" s="48"/>
      <c r="I99" s="48"/>
      <c r="J99" s="48">
        <f t="shared" si="17"/>
        <v>0</v>
      </c>
      <c r="K99" s="48"/>
      <c r="L99" s="48"/>
      <c r="M99" s="48"/>
      <c r="N99" s="48">
        <f t="shared" si="18"/>
        <v>0</v>
      </c>
      <c r="O99" s="48">
        <f t="shared" si="22"/>
        <v>0</v>
      </c>
      <c r="P99" s="48">
        <f t="shared" si="20"/>
        <v>0</v>
      </c>
      <c r="Q99" s="48">
        <f t="shared" si="23"/>
        <v>0</v>
      </c>
      <c r="R99" s="48"/>
      <c r="S99" s="48"/>
    </row>
    <row r="100" spans="1:19" ht="63" hidden="1">
      <c r="A100" s="37" t="s">
        <v>69</v>
      </c>
      <c r="B100" s="6"/>
      <c r="C100" s="6"/>
      <c r="D100" s="6"/>
      <c r="E100" s="20">
        <f t="shared" si="21"/>
        <v>0</v>
      </c>
      <c r="F100" s="48"/>
      <c r="G100" s="48">
        <f t="shared" si="19"/>
        <v>0</v>
      </c>
      <c r="H100" s="48"/>
      <c r="I100" s="48"/>
      <c r="J100" s="48">
        <f t="shared" si="17"/>
        <v>0</v>
      </c>
      <c r="K100" s="48"/>
      <c r="L100" s="48"/>
      <c r="M100" s="48"/>
      <c r="N100" s="48">
        <f t="shared" si="18"/>
        <v>0</v>
      </c>
      <c r="O100" s="48">
        <f t="shared" si="22"/>
        <v>0</v>
      </c>
      <c r="P100" s="48">
        <f t="shared" si="20"/>
        <v>0</v>
      </c>
      <c r="Q100" s="48">
        <f t="shared" si="23"/>
        <v>0</v>
      </c>
      <c r="R100" s="48"/>
      <c r="S100" s="48"/>
    </row>
    <row r="101" spans="1:19" ht="31.5" customHeight="1" hidden="1">
      <c r="A101" s="38" t="s">
        <v>70</v>
      </c>
      <c r="B101" s="6"/>
      <c r="C101" s="6"/>
      <c r="D101" s="6"/>
      <c r="E101" s="20">
        <f t="shared" si="21"/>
        <v>0</v>
      </c>
      <c r="F101" s="48"/>
      <c r="G101" s="48">
        <f t="shared" si="19"/>
        <v>0</v>
      </c>
      <c r="H101" s="48"/>
      <c r="I101" s="48"/>
      <c r="J101" s="48">
        <f t="shared" si="17"/>
        <v>0</v>
      </c>
      <c r="K101" s="48"/>
      <c r="L101" s="48"/>
      <c r="M101" s="48"/>
      <c r="N101" s="48">
        <f t="shared" si="18"/>
        <v>0</v>
      </c>
      <c r="O101" s="48">
        <f t="shared" si="22"/>
        <v>0</v>
      </c>
      <c r="P101" s="48">
        <f t="shared" si="20"/>
        <v>0</v>
      </c>
      <c r="Q101" s="48">
        <f t="shared" si="23"/>
        <v>0</v>
      </c>
      <c r="R101" s="48"/>
      <c r="S101" s="48"/>
    </row>
    <row r="102" spans="1:19" ht="28.5" customHeight="1" hidden="1">
      <c r="A102" s="38" t="s">
        <v>71</v>
      </c>
      <c r="B102" s="6"/>
      <c r="C102" s="6">
        <v>-90267</v>
      </c>
      <c r="D102" s="6"/>
      <c r="E102" s="20">
        <f t="shared" si="21"/>
        <v>0</v>
      </c>
      <c r="F102" s="48"/>
      <c r="G102" s="48">
        <f t="shared" si="19"/>
        <v>0</v>
      </c>
      <c r="H102" s="48"/>
      <c r="I102" s="48"/>
      <c r="J102" s="48">
        <f t="shared" si="17"/>
        <v>0</v>
      </c>
      <c r="K102" s="48"/>
      <c r="L102" s="48"/>
      <c r="M102" s="48"/>
      <c r="N102" s="48">
        <f t="shared" si="18"/>
        <v>0</v>
      </c>
      <c r="O102" s="48">
        <f t="shared" si="22"/>
        <v>0</v>
      </c>
      <c r="P102" s="48">
        <f t="shared" si="20"/>
        <v>0</v>
      </c>
      <c r="Q102" s="48">
        <f t="shared" si="23"/>
        <v>0</v>
      </c>
      <c r="R102" s="48"/>
      <c r="S102" s="48"/>
    </row>
    <row r="103" spans="1:19" ht="19.5" customHeight="1" hidden="1">
      <c r="A103" s="39" t="s">
        <v>67</v>
      </c>
      <c r="B103" s="10">
        <f>B105+B110+B143+B174+B183+B186</f>
        <v>0</v>
      </c>
      <c r="C103" s="10">
        <f>C105+C110+C143+C174+C183+C186</f>
        <v>0</v>
      </c>
      <c r="D103" s="10"/>
      <c r="E103" s="20">
        <f t="shared" si="21"/>
        <v>0</v>
      </c>
      <c r="F103" s="55"/>
      <c r="G103" s="48">
        <f t="shared" si="19"/>
        <v>0</v>
      </c>
      <c r="H103" s="55">
        <f>H105+H110+H143+H174+H183+H186</f>
        <v>9787898</v>
      </c>
      <c r="I103" s="48"/>
      <c r="J103" s="48">
        <f t="shared" si="17"/>
        <v>-9787898</v>
      </c>
      <c r="K103" s="48"/>
      <c r="L103" s="55"/>
      <c r="M103" s="55">
        <f>M105+M110+M143+M174+M183+M186</f>
        <v>9787898</v>
      </c>
      <c r="N103" s="48">
        <f t="shared" si="18"/>
        <v>24.641244302556036</v>
      </c>
      <c r="O103" s="48">
        <f t="shared" si="22"/>
        <v>9787898</v>
      </c>
      <c r="P103" s="48">
        <f t="shared" si="20"/>
        <v>9787898</v>
      </c>
      <c r="Q103" s="48">
        <f t="shared" si="23"/>
        <v>9787898</v>
      </c>
      <c r="R103" s="48"/>
      <c r="S103" s="48"/>
    </row>
    <row r="104" spans="1:19" ht="31.5" customHeight="1" hidden="1">
      <c r="A104" s="38" t="s">
        <v>72</v>
      </c>
      <c r="B104" s="7">
        <f>B105+B110+B143+B174+B183</f>
        <v>0</v>
      </c>
      <c r="C104" s="7">
        <f>C105+C110+C143+C174+C183</f>
        <v>0</v>
      </c>
      <c r="D104" s="7"/>
      <c r="E104" s="20">
        <f t="shared" si="21"/>
        <v>0</v>
      </c>
      <c r="F104" s="51"/>
      <c r="G104" s="48">
        <f t="shared" si="19"/>
        <v>0</v>
      </c>
      <c r="H104" s="51">
        <f>H105+H110+H143+H174+H183</f>
        <v>9787898</v>
      </c>
      <c r="I104" s="48"/>
      <c r="J104" s="48">
        <f t="shared" si="17"/>
        <v>-9787898</v>
      </c>
      <c r="K104" s="48"/>
      <c r="L104" s="51"/>
      <c r="M104" s="51">
        <f>M105+M110+M143+M174+M183</f>
        <v>9787898</v>
      </c>
      <c r="N104" s="48">
        <f t="shared" si="18"/>
        <v>24.641244302556036</v>
      </c>
      <c r="O104" s="48">
        <f t="shared" si="22"/>
        <v>9787898</v>
      </c>
      <c r="P104" s="48">
        <f t="shared" si="20"/>
        <v>9787898</v>
      </c>
      <c r="Q104" s="48">
        <f t="shared" si="23"/>
        <v>9787898</v>
      </c>
      <c r="R104" s="48"/>
      <c r="S104" s="48"/>
    </row>
    <row r="105" spans="1:19" ht="30" customHeight="1" hidden="1">
      <c r="A105" s="40" t="s">
        <v>73</v>
      </c>
      <c r="B105" s="30">
        <f>B106+B108</f>
        <v>0</v>
      </c>
      <c r="C105" s="30">
        <f>C106+C108</f>
        <v>0</v>
      </c>
      <c r="D105" s="30"/>
      <c r="E105" s="20">
        <f t="shared" si="21"/>
        <v>0</v>
      </c>
      <c r="F105" s="56"/>
      <c r="G105" s="48">
        <f t="shared" si="19"/>
        <v>0</v>
      </c>
      <c r="H105" s="56">
        <f>H106+H108+H109</f>
        <v>6549177</v>
      </c>
      <c r="I105" s="48"/>
      <c r="J105" s="48">
        <f t="shared" si="17"/>
        <v>-6549177</v>
      </c>
      <c r="K105" s="48"/>
      <c r="L105" s="56"/>
      <c r="M105" s="56">
        <f>M106+M108+M109</f>
        <v>6549177</v>
      </c>
      <c r="N105" s="48">
        <f t="shared" si="18"/>
        <v>16.487694338220628</v>
      </c>
      <c r="O105" s="48">
        <f t="shared" si="22"/>
        <v>6549177</v>
      </c>
      <c r="P105" s="48">
        <f t="shared" si="20"/>
        <v>6549177</v>
      </c>
      <c r="Q105" s="48">
        <f t="shared" si="23"/>
        <v>6549177</v>
      </c>
      <c r="R105" s="48"/>
      <c r="S105" s="48"/>
    </row>
    <row r="106" spans="1:19" ht="27" customHeight="1" hidden="1">
      <c r="A106" s="38" t="s">
        <v>74</v>
      </c>
      <c r="B106" s="11"/>
      <c r="C106" s="11"/>
      <c r="D106" s="11"/>
      <c r="E106" s="20">
        <f t="shared" si="21"/>
        <v>0</v>
      </c>
      <c r="F106" s="57"/>
      <c r="G106" s="48">
        <f t="shared" si="19"/>
        <v>0</v>
      </c>
      <c r="H106" s="57">
        <v>6236861</v>
      </c>
      <c r="I106" s="48"/>
      <c r="J106" s="48">
        <f t="shared" si="17"/>
        <v>-6236861</v>
      </c>
      <c r="K106" s="48"/>
      <c r="L106" s="57"/>
      <c r="M106" s="57">
        <v>6236861</v>
      </c>
      <c r="N106" s="48">
        <f t="shared" si="18"/>
        <v>15.701432072758003</v>
      </c>
      <c r="O106" s="48">
        <f t="shared" si="22"/>
        <v>6236861</v>
      </c>
      <c r="P106" s="48">
        <f t="shared" si="20"/>
        <v>6236861</v>
      </c>
      <c r="Q106" s="48">
        <f t="shared" si="23"/>
        <v>6236861</v>
      </c>
      <c r="R106" s="48"/>
      <c r="S106" s="48"/>
    </row>
    <row r="107" spans="1:19" ht="32.25" customHeight="1" hidden="1">
      <c r="A107" s="38" t="s">
        <v>166</v>
      </c>
      <c r="B107" s="11"/>
      <c r="C107" s="11"/>
      <c r="D107" s="11"/>
      <c r="E107" s="20">
        <f t="shared" si="21"/>
        <v>0</v>
      </c>
      <c r="F107" s="57"/>
      <c r="G107" s="48">
        <f t="shared" si="19"/>
        <v>0</v>
      </c>
      <c r="H107" s="57">
        <f>H106</f>
        <v>6236861</v>
      </c>
      <c r="I107" s="48"/>
      <c r="J107" s="48">
        <f t="shared" si="17"/>
        <v>-6236861</v>
      </c>
      <c r="K107" s="48"/>
      <c r="L107" s="57"/>
      <c r="M107" s="57">
        <f>M106</f>
        <v>6236861</v>
      </c>
      <c r="N107" s="48">
        <f t="shared" si="18"/>
        <v>15.701432072758003</v>
      </c>
      <c r="O107" s="48">
        <f t="shared" si="22"/>
        <v>6236861</v>
      </c>
      <c r="P107" s="48">
        <f t="shared" si="20"/>
        <v>6236861</v>
      </c>
      <c r="Q107" s="48">
        <f t="shared" si="23"/>
        <v>6236861</v>
      </c>
      <c r="R107" s="48"/>
      <c r="S107" s="48"/>
    </row>
    <row r="108" spans="1:19" ht="47.25" customHeight="1" hidden="1">
      <c r="A108" s="38" t="s">
        <v>75</v>
      </c>
      <c r="B108" s="11"/>
      <c r="C108" s="11"/>
      <c r="D108" s="11"/>
      <c r="E108" s="20">
        <f t="shared" si="21"/>
        <v>0</v>
      </c>
      <c r="F108" s="57"/>
      <c r="G108" s="48">
        <f t="shared" si="19"/>
        <v>0</v>
      </c>
      <c r="H108" s="57">
        <v>114545</v>
      </c>
      <c r="I108" s="48"/>
      <c r="J108" s="48">
        <f t="shared" si="17"/>
        <v>-114545</v>
      </c>
      <c r="K108" s="48"/>
      <c r="L108" s="57"/>
      <c r="M108" s="57">
        <v>114545</v>
      </c>
      <c r="N108" s="48">
        <f t="shared" si="18"/>
        <v>0.2883695077979236</v>
      </c>
      <c r="O108" s="48">
        <f t="shared" si="22"/>
        <v>114545</v>
      </c>
      <c r="P108" s="48">
        <f t="shared" si="20"/>
        <v>114545</v>
      </c>
      <c r="Q108" s="48">
        <f t="shared" si="23"/>
        <v>114545</v>
      </c>
      <c r="R108" s="48"/>
      <c r="S108" s="48"/>
    </row>
    <row r="109" spans="1:19" ht="47.25" customHeight="1" hidden="1">
      <c r="A109" s="38" t="s">
        <v>76</v>
      </c>
      <c r="B109" s="11"/>
      <c r="C109" s="11"/>
      <c r="D109" s="11"/>
      <c r="E109" s="20">
        <f t="shared" si="21"/>
        <v>0</v>
      </c>
      <c r="F109" s="57"/>
      <c r="G109" s="48">
        <f t="shared" si="19"/>
        <v>0</v>
      </c>
      <c r="H109" s="57">
        <v>197771</v>
      </c>
      <c r="I109" s="48"/>
      <c r="J109" s="48">
        <f t="shared" si="17"/>
        <v>-197771</v>
      </c>
      <c r="K109" s="48"/>
      <c r="L109" s="57"/>
      <c r="M109" s="57">
        <v>197771</v>
      </c>
      <c r="N109" s="48">
        <f t="shared" si="18"/>
        <v>0.4978927576647007</v>
      </c>
      <c r="O109" s="48">
        <f t="shared" si="22"/>
        <v>197771</v>
      </c>
      <c r="P109" s="48">
        <f t="shared" si="20"/>
        <v>197771</v>
      </c>
      <c r="Q109" s="48">
        <f t="shared" si="23"/>
        <v>197771</v>
      </c>
      <c r="R109" s="48"/>
      <c r="S109" s="48"/>
    </row>
    <row r="110" spans="1:19" ht="43.5" customHeight="1" hidden="1">
      <c r="A110" s="40" t="s">
        <v>77</v>
      </c>
      <c r="B110" s="30">
        <f>SUM(B111:B140)</f>
        <v>0</v>
      </c>
      <c r="C110" s="30">
        <f>SUM(C111:C140)</f>
        <v>0</v>
      </c>
      <c r="D110" s="30"/>
      <c r="E110" s="20">
        <f t="shared" si="21"/>
        <v>0</v>
      </c>
      <c r="F110" s="56"/>
      <c r="G110" s="48">
        <f t="shared" si="19"/>
        <v>0</v>
      </c>
      <c r="H110" s="56">
        <f>H112+H117+H118+H119+H123+H127+H135+H136+H137+H142</f>
        <v>684245</v>
      </c>
      <c r="I110" s="48"/>
      <c r="J110" s="48">
        <f t="shared" si="17"/>
        <v>-684245</v>
      </c>
      <c r="K110" s="48"/>
      <c r="L110" s="56"/>
      <c r="M110" s="56">
        <f>M112+M117+M118+M119+M123+M127+M135+M136+M137+M142</f>
        <v>684245</v>
      </c>
      <c r="N110" s="48">
        <f t="shared" si="18"/>
        <v>1.7226015440498514</v>
      </c>
      <c r="O110" s="48">
        <f t="shared" si="22"/>
        <v>684245</v>
      </c>
      <c r="P110" s="48">
        <f t="shared" si="20"/>
        <v>684245</v>
      </c>
      <c r="Q110" s="48">
        <f t="shared" si="23"/>
        <v>684245</v>
      </c>
      <c r="R110" s="48"/>
      <c r="S110" s="48"/>
    </row>
    <row r="111" spans="1:19" ht="63.75" customHeight="1" hidden="1">
      <c r="A111" s="38" t="s">
        <v>78</v>
      </c>
      <c r="B111" s="11"/>
      <c r="C111" s="11"/>
      <c r="D111" s="11"/>
      <c r="E111" s="20">
        <f t="shared" si="21"/>
        <v>0</v>
      </c>
      <c r="F111" s="57"/>
      <c r="G111" s="48">
        <f t="shared" si="19"/>
        <v>0</v>
      </c>
      <c r="H111" s="57"/>
      <c r="I111" s="48"/>
      <c r="J111" s="48">
        <f t="shared" si="17"/>
        <v>0</v>
      </c>
      <c r="K111" s="48"/>
      <c r="L111" s="57"/>
      <c r="M111" s="57"/>
      <c r="N111" s="48">
        <f t="shared" si="18"/>
        <v>0</v>
      </c>
      <c r="O111" s="48">
        <f t="shared" si="22"/>
        <v>0</v>
      </c>
      <c r="P111" s="48">
        <f t="shared" si="20"/>
        <v>0</v>
      </c>
      <c r="Q111" s="48">
        <f t="shared" si="23"/>
        <v>0</v>
      </c>
      <c r="R111" s="48"/>
      <c r="S111" s="48"/>
    </row>
    <row r="112" spans="1:19" ht="30.75" customHeight="1" hidden="1">
      <c r="A112" s="38" t="s">
        <v>79</v>
      </c>
      <c r="B112" s="11"/>
      <c r="C112" s="11"/>
      <c r="D112" s="11"/>
      <c r="E112" s="20">
        <f t="shared" si="21"/>
        <v>0</v>
      </c>
      <c r="F112" s="57"/>
      <c r="G112" s="48">
        <f t="shared" si="19"/>
        <v>0</v>
      </c>
      <c r="H112" s="57">
        <v>10850</v>
      </c>
      <c r="I112" s="48"/>
      <c r="J112" s="48">
        <f t="shared" si="17"/>
        <v>-10850</v>
      </c>
      <c r="K112" s="48"/>
      <c r="L112" s="57"/>
      <c r="M112" s="57">
        <v>10850</v>
      </c>
      <c r="N112" s="48">
        <f t="shared" si="18"/>
        <v>0.02731510899303742</v>
      </c>
      <c r="O112" s="48">
        <f t="shared" si="22"/>
        <v>10850</v>
      </c>
      <c r="P112" s="48">
        <f t="shared" si="20"/>
        <v>10850</v>
      </c>
      <c r="Q112" s="48">
        <f t="shared" si="23"/>
        <v>10850</v>
      </c>
      <c r="R112" s="48"/>
      <c r="S112" s="48"/>
    </row>
    <row r="113" spans="1:19" ht="60.75" customHeight="1" hidden="1">
      <c r="A113" s="38" t="s">
        <v>80</v>
      </c>
      <c r="B113" s="11"/>
      <c r="C113" s="11"/>
      <c r="D113" s="11"/>
      <c r="E113" s="20">
        <f t="shared" si="21"/>
        <v>0</v>
      </c>
      <c r="F113" s="57"/>
      <c r="G113" s="48">
        <f t="shared" si="19"/>
        <v>0</v>
      </c>
      <c r="H113" s="58"/>
      <c r="I113" s="48"/>
      <c r="J113" s="48">
        <f t="shared" si="17"/>
        <v>0</v>
      </c>
      <c r="K113" s="48"/>
      <c r="L113" s="57"/>
      <c r="M113" s="58"/>
      <c r="N113" s="48">
        <f t="shared" si="18"/>
        <v>0</v>
      </c>
      <c r="O113" s="48">
        <f t="shared" si="22"/>
        <v>0</v>
      </c>
      <c r="P113" s="48">
        <f t="shared" si="20"/>
        <v>0</v>
      </c>
      <c r="Q113" s="48">
        <f t="shared" si="23"/>
        <v>0</v>
      </c>
      <c r="R113" s="48"/>
      <c r="S113" s="48"/>
    </row>
    <row r="114" spans="1:19" ht="47.25" customHeight="1" hidden="1">
      <c r="A114" s="38" t="s">
        <v>81</v>
      </c>
      <c r="B114" s="11"/>
      <c r="C114" s="11"/>
      <c r="D114" s="11"/>
      <c r="E114" s="20">
        <f t="shared" si="21"/>
        <v>0</v>
      </c>
      <c r="F114" s="57"/>
      <c r="G114" s="48">
        <f t="shared" si="19"/>
        <v>0</v>
      </c>
      <c r="H114" s="57"/>
      <c r="I114" s="48"/>
      <c r="J114" s="48">
        <f t="shared" si="17"/>
        <v>0</v>
      </c>
      <c r="K114" s="48"/>
      <c r="L114" s="57"/>
      <c r="M114" s="57"/>
      <c r="N114" s="48">
        <f t="shared" si="18"/>
        <v>0</v>
      </c>
      <c r="O114" s="48">
        <f t="shared" si="22"/>
        <v>0</v>
      </c>
      <c r="P114" s="48">
        <f t="shared" si="20"/>
        <v>0</v>
      </c>
      <c r="Q114" s="48">
        <f t="shared" si="23"/>
        <v>0</v>
      </c>
      <c r="R114" s="48"/>
      <c r="S114" s="48"/>
    </row>
    <row r="115" spans="1:19" ht="30.75" customHeight="1" hidden="1">
      <c r="A115" s="38" t="s">
        <v>82</v>
      </c>
      <c r="B115" s="11"/>
      <c r="C115" s="11"/>
      <c r="D115" s="11"/>
      <c r="E115" s="20">
        <f t="shared" si="21"/>
        <v>0</v>
      </c>
      <c r="F115" s="57"/>
      <c r="G115" s="48">
        <f t="shared" si="19"/>
        <v>0</v>
      </c>
      <c r="H115" s="57"/>
      <c r="I115" s="48"/>
      <c r="J115" s="48">
        <f t="shared" si="17"/>
        <v>0</v>
      </c>
      <c r="K115" s="48"/>
      <c r="L115" s="57"/>
      <c r="M115" s="57"/>
      <c r="N115" s="48">
        <f t="shared" si="18"/>
        <v>0</v>
      </c>
      <c r="O115" s="48">
        <f t="shared" si="22"/>
        <v>0</v>
      </c>
      <c r="P115" s="48">
        <f aca="true" t="shared" si="24" ref="P115:P146">M115-I115</f>
        <v>0</v>
      </c>
      <c r="Q115" s="48">
        <f t="shared" si="23"/>
        <v>0</v>
      </c>
      <c r="R115" s="48"/>
      <c r="S115" s="48"/>
    </row>
    <row r="116" spans="1:19" ht="30.75" customHeight="1" hidden="1">
      <c r="A116" s="38" t="s">
        <v>83</v>
      </c>
      <c r="B116" s="11"/>
      <c r="C116" s="11"/>
      <c r="D116" s="11"/>
      <c r="E116" s="20">
        <f t="shared" si="21"/>
        <v>0</v>
      </c>
      <c r="F116" s="57"/>
      <c r="G116" s="48">
        <f t="shared" si="19"/>
        <v>0</v>
      </c>
      <c r="H116" s="57"/>
      <c r="I116" s="48"/>
      <c r="J116" s="48">
        <f t="shared" si="17"/>
        <v>0</v>
      </c>
      <c r="K116" s="48"/>
      <c r="L116" s="57"/>
      <c r="M116" s="57"/>
      <c r="N116" s="48">
        <f t="shared" si="18"/>
        <v>0</v>
      </c>
      <c r="O116" s="48">
        <f t="shared" si="22"/>
        <v>0</v>
      </c>
      <c r="P116" s="48">
        <f t="shared" si="24"/>
        <v>0</v>
      </c>
      <c r="Q116" s="48">
        <f t="shared" si="23"/>
        <v>0</v>
      </c>
      <c r="R116" s="48"/>
      <c r="S116" s="48"/>
    </row>
    <row r="117" spans="1:19" ht="75.75" customHeight="1" hidden="1">
      <c r="A117" s="38" t="s">
        <v>84</v>
      </c>
      <c r="B117" s="11"/>
      <c r="C117" s="11"/>
      <c r="D117" s="11"/>
      <c r="E117" s="20">
        <f t="shared" si="21"/>
        <v>0</v>
      </c>
      <c r="F117" s="57"/>
      <c r="G117" s="48">
        <f t="shared" si="19"/>
        <v>0</v>
      </c>
      <c r="H117" s="57">
        <v>24000</v>
      </c>
      <c r="I117" s="48"/>
      <c r="J117" s="48">
        <f t="shared" si="17"/>
        <v>-24000</v>
      </c>
      <c r="K117" s="48"/>
      <c r="L117" s="57"/>
      <c r="M117" s="57">
        <v>24000</v>
      </c>
      <c r="N117" s="48">
        <f t="shared" si="18"/>
        <v>0.06042051758828553</v>
      </c>
      <c r="O117" s="48">
        <f t="shared" si="22"/>
        <v>24000</v>
      </c>
      <c r="P117" s="48">
        <f t="shared" si="24"/>
        <v>24000</v>
      </c>
      <c r="Q117" s="48">
        <f t="shared" si="23"/>
        <v>24000</v>
      </c>
      <c r="R117" s="48"/>
      <c r="S117" s="48"/>
    </row>
    <row r="118" spans="1:19" ht="44.25" customHeight="1" hidden="1">
      <c r="A118" s="38" t="s">
        <v>85</v>
      </c>
      <c r="B118" s="11"/>
      <c r="C118" s="11"/>
      <c r="D118" s="11"/>
      <c r="E118" s="20">
        <f t="shared" si="21"/>
        <v>0</v>
      </c>
      <c r="F118" s="57"/>
      <c r="G118" s="48">
        <f t="shared" si="19"/>
        <v>0</v>
      </c>
      <c r="H118" s="57"/>
      <c r="I118" s="48"/>
      <c r="J118" s="48">
        <f t="shared" si="17"/>
        <v>0</v>
      </c>
      <c r="K118" s="48"/>
      <c r="L118" s="57"/>
      <c r="M118" s="57"/>
      <c r="N118" s="48">
        <f t="shared" si="18"/>
        <v>0</v>
      </c>
      <c r="O118" s="48">
        <f t="shared" si="22"/>
        <v>0</v>
      </c>
      <c r="P118" s="48">
        <f t="shared" si="24"/>
        <v>0</v>
      </c>
      <c r="Q118" s="48">
        <f t="shared" si="23"/>
        <v>0</v>
      </c>
      <c r="R118" s="48"/>
      <c r="S118" s="48"/>
    </row>
    <row r="119" spans="1:19" ht="61.5" customHeight="1" hidden="1">
      <c r="A119" s="38" t="s">
        <v>86</v>
      </c>
      <c r="B119" s="11"/>
      <c r="C119" s="11"/>
      <c r="D119" s="11"/>
      <c r="E119" s="20">
        <f t="shared" si="21"/>
        <v>0</v>
      </c>
      <c r="F119" s="57"/>
      <c r="G119" s="48">
        <f t="shared" si="19"/>
        <v>0</v>
      </c>
      <c r="H119" s="57">
        <v>111056</v>
      </c>
      <c r="I119" s="48"/>
      <c r="J119" s="48">
        <f t="shared" si="17"/>
        <v>-111056</v>
      </c>
      <c r="K119" s="48"/>
      <c r="L119" s="57"/>
      <c r="M119" s="57">
        <v>111056</v>
      </c>
      <c r="N119" s="48">
        <f t="shared" si="18"/>
        <v>0.2795858750535266</v>
      </c>
      <c r="O119" s="48">
        <f t="shared" si="22"/>
        <v>111056</v>
      </c>
      <c r="P119" s="48">
        <f t="shared" si="24"/>
        <v>111056</v>
      </c>
      <c r="Q119" s="48">
        <f t="shared" si="23"/>
        <v>111056</v>
      </c>
      <c r="R119" s="48"/>
      <c r="S119" s="48"/>
    </row>
    <row r="120" spans="1:19" ht="167.25" customHeight="1" hidden="1">
      <c r="A120" s="38" t="s">
        <v>87</v>
      </c>
      <c r="B120" s="11"/>
      <c r="C120" s="11"/>
      <c r="D120" s="11"/>
      <c r="E120" s="20">
        <f t="shared" si="21"/>
        <v>0</v>
      </c>
      <c r="F120" s="57"/>
      <c r="G120" s="48">
        <f t="shared" si="19"/>
        <v>0</v>
      </c>
      <c r="H120" s="57"/>
      <c r="I120" s="48"/>
      <c r="J120" s="48">
        <f t="shared" si="17"/>
        <v>0</v>
      </c>
      <c r="K120" s="48"/>
      <c r="L120" s="57"/>
      <c r="M120" s="57"/>
      <c r="N120" s="48">
        <f t="shared" si="18"/>
        <v>0</v>
      </c>
      <c r="O120" s="48">
        <f t="shared" si="22"/>
        <v>0</v>
      </c>
      <c r="P120" s="48">
        <f t="shared" si="24"/>
        <v>0</v>
      </c>
      <c r="Q120" s="48">
        <f t="shared" si="23"/>
        <v>0</v>
      </c>
      <c r="R120" s="48"/>
      <c r="S120" s="48"/>
    </row>
    <row r="121" spans="1:19" ht="48.75" customHeight="1" hidden="1">
      <c r="A121" s="38" t="s">
        <v>88</v>
      </c>
      <c r="B121" s="11"/>
      <c r="C121" s="11"/>
      <c r="D121" s="11"/>
      <c r="E121" s="20">
        <f t="shared" si="21"/>
        <v>0</v>
      </c>
      <c r="F121" s="57"/>
      <c r="G121" s="48">
        <f t="shared" si="19"/>
        <v>0</v>
      </c>
      <c r="H121" s="57"/>
      <c r="I121" s="48"/>
      <c r="J121" s="48">
        <f t="shared" si="17"/>
        <v>0</v>
      </c>
      <c r="K121" s="48"/>
      <c r="L121" s="57"/>
      <c r="M121" s="57"/>
      <c r="N121" s="48">
        <f t="shared" si="18"/>
        <v>0</v>
      </c>
      <c r="O121" s="48">
        <f t="shared" si="22"/>
        <v>0</v>
      </c>
      <c r="P121" s="48">
        <f t="shared" si="24"/>
        <v>0</v>
      </c>
      <c r="Q121" s="48">
        <f t="shared" si="23"/>
        <v>0</v>
      </c>
      <c r="R121" s="48"/>
      <c r="S121" s="48"/>
    </row>
    <row r="122" spans="1:19" ht="79.5" customHeight="1" hidden="1">
      <c r="A122" s="38" t="s">
        <v>89</v>
      </c>
      <c r="B122" s="11"/>
      <c r="C122" s="11"/>
      <c r="D122" s="11"/>
      <c r="E122" s="20">
        <f t="shared" si="21"/>
        <v>0</v>
      </c>
      <c r="F122" s="57"/>
      <c r="G122" s="48">
        <f t="shared" si="19"/>
        <v>0</v>
      </c>
      <c r="H122" s="57"/>
      <c r="I122" s="48"/>
      <c r="J122" s="48">
        <f t="shared" si="17"/>
        <v>0</v>
      </c>
      <c r="K122" s="48"/>
      <c r="L122" s="57"/>
      <c r="M122" s="57"/>
      <c r="N122" s="48">
        <f t="shared" si="18"/>
        <v>0</v>
      </c>
      <c r="O122" s="48">
        <f t="shared" si="22"/>
        <v>0</v>
      </c>
      <c r="P122" s="48">
        <f t="shared" si="24"/>
        <v>0</v>
      </c>
      <c r="Q122" s="48">
        <f t="shared" si="23"/>
        <v>0</v>
      </c>
      <c r="R122" s="48"/>
      <c r="S122" s="48"/>
    </row>
    <row r="123" spans="1:19" ht="47.25" customHeight="1" hidden="1">
      <c r="A123" s="38" t="s">
        <v>90</v>
      </c>
      <c r="B123" s="11"/>
      <c r="C123" s="11"/>
      <c r="D123" s="11"/>
      <c r="E123" s="20">
        <f t="shared" si="21"/>
        <v>0</v>
      </c>
      <c r="F123" s="57"/>
      <c r="G123" s="48">
        <f t="shared" si="19"/>
        <v>0</v>
      </c>
      <c r="H123" s="57">
        <v>96694</v>
      </c>
      <c r="I123" s="48"/>
      <c r="J123" s="48">
        <f t="shared" si="17"/>
        <v>-96694</v>
      </c>
      <c r="K123" s="48"/>
      <c r="L123" s="57"/>
      <c r="M123" s="57">
        <v>96694</v>
      </c>
      <c r="N123" s="48">
        <f t="shared" si="18"/>
        <v>0.24342923032007005</v>
      </c>
      <c r="O123" s="48">
        <f t="shared" si="22"/>
        <v>96694</v>
      </c>
      <c r="P123" s="48">
        <f t="shared" si="24"/>
        <v>96694</v>
      </c>
      <c r="Q123" s="48">
        <f t="shared" si="23"/>
        <v>96694</v>
      </c>
      <c r="R123" s="48"/>
      <c r="S123" s="48"/>
    </row>
    <row r="124" spans="1:19" ht="48" customHeight="1" hidden="1">
      <c r="A124" s="38" t="s">
        <v>91</v>
      </c>
      <c r="B124" s="11"/>
      <c r="C124" s="11"/>
      <c r="D124" s="11"/>
      <c r="E124" s="20">
        <f t="shared" si="21"/>
        <v>0</v>
      </c>
      <c r="F124" s="57"/>
      <c r="G124" s="48">
        <f t="shared" si="19"/>
        <v>0</v>
      </c>
      <c r="H124" s="57"/>
      <c r="I124" s="48"/>
      <c r="J124" s="48">
        <f t="shared" si="17"/>
        <v>0</v>
      </c>
      <c r="K124" s="48"/>
      <c r="L124" s="57"/>
      <c r="M124" s="57"/>
      <c r="N124" s="48">
        <f t="shared" si="18"/>
        <v>0</v>
      </c>
      <c r="O124" s="48">
        <f t="shared" si="22"/>
        <v>0</v>
      </c>
      <c r="P124" s="48">
        <f t="shared" si="24"/>
        <v>0</v>
      </c>
      <c r="Q124" s="48">
        <f t="shared" si="23"/>
        <v>0</v>
      </c>
      <c r="R124" s="48"/>
      <c r="S124" s="48"/>
    </row>
    <row r="125" spans="1:19" ht="32.25" customHeight="1" hidden="1">
      <c r="A125" s="38" t="s">
        <v>92</v>
      </c>
      <c r="B125" s="11"/>
      <c r="C125" s="11"/>
      <c r="D125" s="11"/>
      <c r="E125" s="20">
        <f t="shared" si="21"/>
        <v>0</v>
      </c>
      <c r="F125" s="57"/>
      <c r="G125" s="48">
        <f t="shared" si="19"/>
        <v>0</v>
      </c>
      <c r="H125" s="57"/>
      <c r="I125" s="48"/>
      <c r="J125" s="48">
        <f t="shared" si="17"/>
        <v>0</v>
      </c>
      <c r="K125" s="48"/>
      <c r="L125" s="57"/>
      <c r="M125" s="57"/>
      <c r="N125" s="48">
        <f t="shared" si="18"/>
        <v>0</v>
      </c>
      <c r="O125" s="48">
        <f t="shared" si="22"/>
        <v>0</v>
      </c>
      <c r="P125" s="48">
        <f t="shared" si="24"/>
        <v>0</v>
      </c>
      <c r="Q125" s="48">
        <f t="shared" si="23"/>
        <v>0</v>
      </c>
      <c r="R125" s="48"/>
      <c r="S125" s="48"/>
    </row>
    <row r="126" spans="1:19" ht="18.75" customHeight="1" hidden="1">
      <c r="A126" s="38" t="s">
        <v>93</v>
      </c>
      <c r="B126" s="11"/>
      <c r="C126" s="11"/>
      <c r="D126" s="11"/>
      <c r="E126" s="20">
        <f t="shared" si="21"/>
        <v>0</v>
      </c>
      <c r="F126" s="57"/>
      <c r="G126" s="48">
        <f t="shared" si="19"/>
        <v>0</v>
      </c>
      <c r="H126" s="57"/>
      <c r="I126" s="48"/>
      <c r="J126" s="48">
        <f t="shared" si="17"/>
        <v>0</v>
      </c>
      <c r="K126" s="48"/>
      <c r="L126" s="57"/>
      <c r="M126" s="57"/>
      <c r="N126" s="48">
        <f t="shared" si="18"/>
        <v>0</v>
      </c>
      <c r="O126" s="48">
        <f aca="true" t="shared" si="25" ref="O126:O157">M126-F126</f>
        <v>0</v>
      </c>
      <c r="P126" s="48">
        <f t="shared" si="24"/>
        <v>0</v>
      </c>
      <c r="Q126" s="48">
        <f aca="true" t="shared" si="26" ref="Q126:Q157">M126-L126</f>
        <v>0</v>
      </c>
      <c r="R126" s="48"/>
      <c r="S126" s="48"/>
    </row>
    <row r="127" spans="1:19" ht="75" customHeight="1" hidden="1">
      <c r="A127" s="38" t="s">
        <v>94</v>
      </c>
      <c r="B127" s="11"/>
      <c r="C127" s="11"/>
      <c r="D127" s="11"/>
      <c r="E127" s="20">
        <f t="shared" si="21"/>
        <v>0</v>
      </c>
      <c r="F127" s="57"/>
      <c r="G127" s="48">
        <f t="shared" si="19"/>
        <v>0</v>
      </c>
      <c r="H127" s="57">
        <v>222800</v>
      </c>
      <c r="I127" s="48"/>
      <c r="J127" s="48">
        <f t="shared" si="17"/>
        <v>-222800</v>
      </c>
      <c r="K127" s="48"/>
      <c r="L127" s="57"/>
      <c r="M127" s="57">
        <v>222800</v>
      </c>
      <c r="N127" s="48">
        <f t="shared" si="18"/>
        <v>0.560903804944584</v>
      </c>
      <c r="O127" s="48">
        <f t="shared" si="25"/>
        <v>222800</v>
      </c>
      <c r="P127" s="48">
        <f t="shared" si="24"/>
        <v>222800</v>
      </c>
      <c r="Q127" s="48">
        <f t="shared" si="26"/>
        <v>222800</v>
      </c>
      <c r="R127" s="48"/>
      <c r="S127" s="48"/>
    </row>
    <row r="128" spans="1:19" ht="46.5" customHeight="1" hidden="1">
      <c r="A128" s="38" t="s">
        <v>95</v>
      </c>
      <c r="B128" s="11"/>
      <c r="C128" s="11"/>
      <c r="D128" s="11"/>
      <c r="E128" s="20">
        <f t="shared" si="21"/>
        <v>0</v>
      </c>
      <c r="F128" s="57"/>
      <c r="G128" s="48">
        <f t="shared" si="19"/>
        <v>0</v>
      </c>
      <c r="H128" s="57"/>
      <c r="I128" s="48"/>
      <c r="J128" s="48">
        <f t="shared" si="17"/>
        <v>0</v>
      </c>
      <c r="K128" s="48"/>
      <c r="L128" s="57"/>
      <c r="M128" s="57"/>
      <c r="N128" s="48">
        <f t="shared" si="18"/>
        <v>0</v>
      </c>
      <c r="O128" s="48">
        <f t="shared" si="25"/>
        <v>0</v>
      </c>
      <c r="P128" s="48">
        <f t="shared" si="24"/>
        <v>0</v>
      </c>
      <c r="Q128" s="48">
        <f t="shared" si="26"/>
        <v>0</v>
      </c>
      <c r="R128" s="48"/>
      <c r="S128" s="48"/>
    </row>
    <row r="129" spans="1:19" ht="45" customHeight="1" hidden="1">
      <c r="A129" s="38" t="s">
        <v>96</v>
      </c>
      <c r="B129" s="11"/>
      <c r="C129" s="11"/>
      <c r="D129" s="11"/>
      <c r="E129" s="20">
        <f t="shared" si="21"/>
        <v>0</v>
      </c>
      <c r="F129" s="57"/>
      <c r="G129" s="48">
        <f t="shared" si="19"/>
        <v>0</v>
      </c>
      <c r="H129" s="58"/>
      <c r="I129" s="48"/>
      <c r="J129" s="48">
        <f t="shared" si="17"/>
        <v>0</v>
      </c>
      <c r="K129" s="48"/>
      <c r="L129" s="57"/>
      <c r="M129" s="58"/>
      <c r="N129" s="48">
        <f t="shared" si="18"/>
        <v>0</v>
      </c>
      <c r="O129" s="48">
        <f t="shared" si="25"/>
        <v>0</v>
      </c>
      <c r="P129" s="48">
        <f t="shared" si="24"/>
        <v>0</v>
      </c>
      <c r="Q129" s="48">
        <f t="shared" si="26"/>
        <v>0</v>
      </c>
      <c r="R129" s="48"/>
      <c r="S129" s="48"/>
    </row>
    <row r="130" spans="1:19" ht="77.25" customHeight="1" hidden="1">
      <c r="A130" s="38" t="s">
        <v>97</v>
      </c>
      <c r="B130" s="11"/>
      <c r="C130" s="11"/>
      <c r="D130" s="11"/>
      <c r="E130" s="20">
        <f t="shared" si="21"/>
        <v>0</v>
      </c>
      <c r="F130" s="57"/>
      <c r="G130" s="48">
        <f t="shared" si="19"/>
        <v>0</v>
      </c>
      <c r="H130" s="57"/>
      <c r="I130" s="48"/>
      <c r="J130" s="48">
        <f t="shared" si="17"/>
        <v>0</v>
      </c>
      <c r="K130" s="48"/>
      <c r="L130" s="57"/>
      <c r="M130" s="57"/>
      <c r="N130" s="48">
        <f t="shared" si="18"/>
        <v>0</v>
      </c>
      <c r="O130" s="48">
        <f t="shared" si="25"/>
        <v>0</v>
      </c>
      <c r="P130" s="48">
        <f t="shared" si="24"/>
        <v>0</v>
      </c>
      <c r="Q130" s="48">
        <f t="shared" si="26"/>
        <v>0</v>
      </c>
      <c r="R130" s="48"/>
      <c r="S130" s="48"/>
    </row>
    <row r="131" spans="1:19" ht="45.75" customHeight="1" hidden="1">
      <c r="A131" s="41" t="s">
        <v>98</v>
      </c>
      <c r="B131" s="11"/>
      <c r="C131" s="11"/>
      <c r="D131" s="11"/>
      <c r="E131" s="20">
        <f t="shared" si="21"/>
        <v>0</v>
      </c>
      <c r="F131" s="57"/>
      <c r="G131" s="48">
        <f t="shared" si="19"/>
        <v>0</v>
      </c>
      <c r="H131" s="57"/>
      <c r="I131" s="48"/>
      <c r="J131" s="48">
        <f t="shared" si="17"/>
        <v>0</v>
      </c>
      <c r="K131" s="48"/>
      <c r="L131" s="57"/>
      <c r="M131" s="57"/>
      <c r="N131" s="48">
        <f t="shared" si="18"/>
        <v>0</v>
      </c>
      <c r="O131" s="48">
        <f t="shared" si="25"/>
        <v>0</v>
      </c>
      <c r="P131" s="48">
        <f t="shared" si="24"/>
        <v>0</v>
      </c>
      <c r="Q131" s="48">
        <f t="shared" si="26"/>
        <v>0</v>
      </c>
      <c r="R131" s="48"/>
      <c r="S131" s="48"/>
    </row>
    <row r="132" spans="1:19" ht="31.5" customHeight="1" hidden="1">
      <c r="A132" s="38" t="s">
        <v>99</v>
      </c>
      <c r="B132" s="11"/>
      <c r="C132" s="11"/>
      <c r="D132" s="11"/>
      <c r="E132" s="20">
        <f t="shared" si="21"/>
        <v>0</v>
      </c>
      <c r="F132" s="57"/>
      <c r="G132" s="48">
        <f t="shared" si="19"/>
        <v>0</v>
      </c>
      <c r="H132" s="57"/>
      <c r="I132" s="48"/>
      <c r="J132" s="48">
        <f t="shared" si="17"/>
        <v>0</v>
      </c>
      <c r="K132" s="48"/>
      <c r="L132" s="57"/>
      <c r="M132" s="57"/>
      <c r="N132" s="48">
        <f t="shared" si="18"/>
        <v>0</v>
      </c>
      <c r="O132" s="48">
        <f t="shared" si="25"/>
        <v>0</v>
      </c>
      <c r="P132" s="48">
        <f t="shared" si="24"/>
        <v>0</v>
      </c>
      <c r="Q132" s="48">
        <f t="shared" si="26"/>
        <v>0</v>
      </c>
      <c r="R132" s="48"/>
      <c r="S132" s="48"/>
    </row>
    <row r="133" spans="1:19" ht="156.75" customHeight="1" hidden="1">
      <c r="A133" s="38" t="s">
        <v>100</v>
      </c>
      <c r="B133" s="11"/>
      <c r="C133" s="11"/>
      <c r="D133" s="11"/>
      <c r="E133" s="20">
        <f t="shared" si="21"/>
        <v>0</v>
      </c>
      <c r="F133" s="57"/>
      <c r="G133" s="48">
        <f t="shared" si="19"/>
        <v>0</v>
      </c>
      <c r="H133" s="57"/>
      <c r="I133" s="48"/>
      <c r="J133" s="48">
        <f t="shared" si="17"/>
        <v>0</v>
      </c>
      <c r="K133" s="48"/>
      <c r="L133" s="57"/>
      <c r="M133" s="57"/>
      <c r="N133" s="48">
        <f t="shared" si="18"/>
        <v>0</v>
      </c>
      <c r="O133" s="48">
        <f t="shared" si="25"/>
        <v>0</v>
      </c>
      <c r="P133" s="48">
        <f t="shared" si="24"/>
        <v>0</v>
      </c>
      <c r="Q133" s="48">
        <f t="shared" si="26"/>
        <v>0</v>
      </c>
      <c r="R133" s="48"/>
      <c r="S133" s="48"/>
    </row>
    <row r="134" spans="1:19" ht="121.5" customHeight="1" hidden="1">
      <c r="A134" s="38" t="s">
        <v>101</v>
      </c>
      <c r="B134" s="11"/>
      <c r="C134" s="11"/>
      <c r="D134" s="11"/>
      <c r="E134" s="20">
        <f t="shared" si="21"/>
        <v>0</v>
      </c>
      <c r="F134" s="57"/>
      <c r="G134" s="48">
        <f t="shared" si="19"/>
        <v>0</v>
      </c>
      <c r="H134" s="57"/>
      <c r="I134" s="48"/>
      <c r="J134" s="48">
        <f t="shared" si="17"/>
        <v>0</v>
      </c>
      <c r="K134" s="48"/>
      <c r="L134" s="57"/>
      <c r="M134" s="57"/>
      <c r="N134" s="48">
        <f t="shared" si="18"/>
        <v>0</v>
      </c>
      <c r="O134" s="48">
        <f t="shared" si="25"/>
        <v>0</v>
      </c>
      <c r="P134" s="48">
        <f t="shared" si="24"/>
        <v>0</v>
      </c>
      <c r="Q134" s="48">
        <f t="shared" si="26"/>
        <v>0</v>
      </c>
      <c r="R134" s="48"/>
      <c r="S134" s="48"/>
    </row>
    <row r="135" spans="1:19" ht="32.25" customHeight="1" hidden="1">
      <c r="A135" s="38" t="s">
        <v>102</v>
      </c>
      <c r="B135" s="11"/>
      <c r="C135" s="11"/>
      <c r="D135" s="11"/>
      <c r="E135" s="20">
        <f t="shared" si="21"/>
        <v>0</v>
      </c>
      <c r="F135" s="57"/>
      <c r="G135" s="48">
        <f t="shared" si="19"/>
        <v>0</v>
      </c>
      <c r="H135" s="57">
        <v>7400</v>
      </c>
      <c r="I135" s="48"/>
      <c r="J135" s="48">
        <f t="shared" si="17"/>
        <v>-7400</v>
      </c>
      <c r="K135" s="48"/>
      <c r="L135" s="57"/>
      <c r="M135" s="57">
        <v>7400</v>
      </c>
      <c r="N135" s="48">
        <f t="shared" si="18"/>
        <v>0.018629659589721372</v>
      </c>
      <c r="O135" s="48">
        <f t="shared" si="25"/>
        <v>7400</v>
      </c>
      <c r="P135" s="48">
        <f t="shared" si="24"/>
        <v>7400</v>
      </c>
      <c r="Q135" s="48">
        <f t="shared" si="26"/>
        <v>7400</v>
      </c>
      <c r="R135" s="48"/>
      <c r="S135" s="48"/>
    </row>
    <row r="136" spans="1:19" ht="45" customHeight="1" hidden="1">
      <c r="A136" s="38" t="s">
        <v>103</v>
      </c>
      <c r="B136" s="11"/>
      <c r="C136" s="11"/>
      <c r="D136" s="11"/>
      <c r="E136" s="20">
        <f t="shared" si="21"/>
        <v>0</v>
      </c>
      <c r="F136" s="57"/>
      <c r="G136" s="48">
        <f t="shared" si="19"/>
        <v>0</v>
      </c>
      <c r="H136" s="57">
        <v>2796</v>
      </c>
      <c r="I136" s="48"/>
      <c r="J136" s="48">
        <f aca="true" t="shared" si="27" ref="J136:J189">I136-H136</f>
        <v>-2796</v>
      </c>
      <c r="K136" s="48"/>
      <c r="L136" s="57"/>
      <c r="M136" s="57">
        <v>2796</v>
      </c>
      <c r="N136" s="48">
        <f t="shared" si="18"/>
        <v>0.0070389902990352655</v>
      </c>
      <c r="O136" s="48">
        <f t="shared" si="25"/>
        <v>2796</v>
      </c>
      <c r="P136" s="48">
        <f t="shared" si="24"/>
        <v>2796</v>
      </c>
      <c r="Q136" s="48">
        <f t="shared" si="26"/>
        <v>2796</v>
      </c>
      <c r="R136" s="48"/>
      <c r="S136" s="48"/>
    </row>
    <row r="137" spans="1:19" ht="61.5" customHeight="1" hidden="1">
      <c r="A137" s="38" t="s">
        <v>104</v>
      </c>
      <c r="B137" s="11"/>
      <c r="C137" s="11"/>
      <c r="D137" s="11"/>
      <c r="E137" s="20">
        <f t="shared" si="21"/>
        <v>0</v>
      </c>
      <c r="F137" s="57"/>
      <c r="G137" s="48">
        <f t="shared" si="19"/>
        <v>0</v>
      </c>
      <c r="H137" s="57">
        <v>28171</v>
      </c>
      <c r="I137" s="48"/>
      <c r="J137" s="48">
        <f t="shared" si="27"/>
        <v>-28171</v>
      </c>
      <c r="K137" s="48"/>
      <c r="L137" s="57"/>
      <c r="M137" s="57">
        <v>28171</v>
      </c>
      <c r="N137" s="48">
        <f t="shared" si="18"/>
        <v>0.07092110004081632</v>
      </c>
      <c r="O137" s="48">
        <f t="shared" si="25"/>
        <v>28171</v>
      </c>
      <c r="P137" s="48">
        <f t="shared" si="24"/>
        <v>28171</v>
      </c>
      <c r="Q137" s="48">
        <f t="shared" si="26"/>
        <v>28171</v>
      </c>
      <c r="R137" s="48"/>
      <c r="S137" s="48"/>
    </row>
    <row r="138" spans="1:19" ht="46.5" customHeight="1" hidden="1">
      <c r="A138" s="38" t="s">
        <v>105</v>
      </c>
      <c r="B138" s="11"/>
      <c r="C138" s="11"/>
      <c r="D138" s="11"/>
      <c r="E138" s="20">
        <f t="shared" si="21"/>
        <v>0</v>
      </c>
      <c r="F138" s="57"/>
      <c r="G138" s="48">
        <f t="shared" si="19"/>
        <v>0</v>
      </c>
      <c r="H138" s="57"/>
      <c r="I138" s="48"/>
      <c r="J138" s="48">
        <f t="shared" si="27"/>
        <v>0</v>
      </c>
      <c r="K138" s="48"/>
      <c r="L138" s="57"/>
      <c r="M138" s="57"/>
      <c r="N138" s="48">
        <f aca="true" t="shared" si="28" ref="N138:N188">M138/39721606.1*100</f>
        <v>0</v>
      </c>
      <c r="O138" s="48">
        <f t="shared" si="25"/>
        <v>0</v>
      </c>
      <c r="P138" s="48">
        <f t="shared" si="24"/>
        <v>0</v>
      </c>
      <c r="Q138" s="48">
        <f t="shared" si="26"/>
        <v>0</v>
      </c>
      <c r="R138" s="48"/>
      <c r="S138" s="48"/>
    </row>
    <row r="139" spans="1:19" ht="63.75" customHeight="1" hidden="1">
      <c r="A139" s="38" t="s">
        <v>106</v>
      </c>
      <c r="B139" s="11"/>
      <c r="C139" s="11"/>
      <c r="D139" s="11"/>
      <c r="E139" s="20">
        <f t="shared" si="21"/>
        <v>0</v>
      </c>
      <c r="F139" s="57"/>
      <c r="G139" s="48">
        <f aca="true" t="shared" si="29" ref="G139:G188">F139/48534136.9*100</f>
        <v>0</v>
      </c>
      <c r="H139" s="57"/>
      <c r="I139" s="48"/>
      <c r="J139" s="48">
        <f t="shared" si="27"/>
        <v>0</v>
      </c>
      <c r="K139" s="48"/>
      <c r="L139" s="57"/>
      <c r="M139" s="57"/>
      <c r="N139" s="48">
        <f t="shared" si="28"/>
        <v>0</v>
      </c>
      <c r="O139" s="48">
        <f t="shared" si="25"/>
        <v>0</v>
      </c>
      <c r="P139" s="48">
        <f t="shared" si="24"/>
        <v>0</v>
      </c>
      <c r="Q139" s="48">
        <f t="shared" si="26"/>
        <v>0</v>
      </c>
      <c r="R139" s="48"/>
      <c r="S139" s="48"/>
    </row>
    <row r="140" spans="1:19" ht="30" customHeight="1" hidden="1">
      <c r="A140" s="38" t="s">
        <v>107</v>
      </c>
      <c r="B140" s="11"/>
      <c r="C140" s="11"/>
      <c r="D140" s="11"/>
      <c r="E140" s="20">
        <f t="shared" si="21"/>
        <v>0</v>
      </c>
      <c r="F140" s="57"/>
      <c r="G140" s="48">
        <f t="shared" si="29"/>
        <v>0</v>
      </c>
      <c r="H140" s="57"/>
      <c r="I140" s="48"/>
      <c r="J140" s="48">
        <f t="shared" si="27"/>
        <v>0</v>
      </c>
      <c r="K140" s="48"/>
      <c r="L140" s="57"/>
      <c r="M140" s="57"/>
      <c r="N140" s="48">
        <f t="shared" si="28"/>
        <v>0</v>
      </c>
      <c r="O140" s="48">
        <f t="shared" si="25"/>
        <v>0</v>
      </c>
      <c r="P140" s="48">
        <f t="shared" si="24"/>
        <v>0</v>
      </c>
      <c r="Q140" s="48">
        <f t="shared" si="26"/>
        <v>0</v>
      </c>
      <c r="R140" s="48"/>
      <c r="S140" s="48"/>
    </row>
    <row r="141" spans="1:19" ht="44.25" customHeight="1" hidden="1">
      <c r="A141" s="38" t="s">
        <v>108</v>
      </c>
      <c r="B141" s="11"/>
      <c r="C141" s="11"/>
      <c r="D141" s="11"/>
      <c r="E141" s="20">
        <f t="shared" si="21"/>
        <v>0</v>
      </c>
      <c r="F141" s="57"/>
      <c r="G141" s="48">
        <f t="shared" si="29"/>
        <v>0</v>
      </c>
      <c r="H141" s="57"/>
      <c r="I141" s="48"/>
      <c r="J141" s="48">
        <f t="shared" si="27"/>
        <v>0</v>
      </c>
      <c r="K141" s="48"/>
      <c r="L141" s="57"/>
      <c r="M141" s="57"/>
      <c r="N141" s="48">
        <f t="shared" si="28"/>
        <v>0</v>
      </c>
      <c r="O141" s="48">
        <f t="shared" si="25"/>
        <v>0</v>
      </c>
      <c r="P141" s="48">
        <f t="shared" si="24"/>
        <v>0</v>
      </c>
      <c r="Q141" s="48">
        <f t="shared" si="26"/>
        <v>0</v>
      </c>
      <c r="R141" s="48"/>
      <c r="S141" s="48"/>
    </row>
    <row r="142" spans="1:19" ht="37.5" customHeight="1" hidden="1">
      <c r="A142" s="38" t="s">
        <v>107</v>
      </c>
      <c r="B142" s="11"/>
      <c r="C142" s="11"/>
      <c r="D142" s="11"/>
      <c r="E142" s="20">
        <f t="shared" si="21"/>
        <v>0</v>
      </c>
      <c r="F142" s="57"/>
      <c r="G142" s="48">
        <f t="shared" si="29"/>
        <v>0</v>
      </c>
      <c r="H142" s="57">
        <v>180478</v>
      </c>
      <c r="I142" s="48"/>
      <c r="J142" s="48">
        <f t="shared" si="27"/>
        <v>-180478</v>
      </c>
      <c r="K142" s="48"/>
      <c r="L142" s="57"/>
      <c r="M142" s="57">
        <v>180478</v>
      </c>
      <c r="N142" s="48">
        <f t="shared" si="28"/>
        <v>0.4543572572207748</v>
      </c>
      <c r="O142" s="48">
        <f t="shared" si="25"/>
        <v>180478</v>
      </c>
      <c r="P142" s="48">
        <f t="shared" si="24"/>
        <v>180478</v>
      </c>
      <c r="Q142" s="48">
        <f t="shared" si="26"/>
        <v>180478</v>
      </c>
      <c r="R142" s="48"/>
      <c r="S142" s="48"/>
    </row>
    <row r="143" spans="1:19" ht="32.25" customHeight="1" hidden="1">
      <c r="A143" s="40" t="s">
        <v>109</v>
      </c>
      <c r="B143" s="30">
        <f>B144+B146+B147+B149+B150+B152+B154+B155+B157+B158+B160+B161+B162+B164+B166+B169+B172+B167+B168+B171</f>
        <v>0</v>
      </c>
      <c r="C143" s="30">
        <f>C144+C146+C147+C149+C150+C152+C154+C155+C157+C158+C160+C161+C162+C164+C166+C169+C172+C167+C168+C171</f>
        <v>0</v>
      </c>
      <c r="D143" s="30"/>
      <c r="E143" s="20">
        <f t="shared" si="21"/>
        <v>0</v>
      </c>
      <c r="F143" s="56"/>
      <c r="G143" s="48">
        <f t="shared" si="29"/>
        <v>0</v>
      </c>
      <c r="H143" s="56">
        <f>H144+H146+H148+H149+H151+H153+H154+H156+H157+H159+H160+H161+H163+H165+H166+H167+H168+H169+H171+H170+H172</f>
        <v>2287629</v>
      </c>
      <c r="I143" s="48"/>
      <c r="J143" s="48">
        <f t="shared" si="27"/>
        <v>-2287629</v>
      </c>
      <c r="K143" s="48"/>
      <c r="L143" s="56"/>
      <c r="M143" s="56">
        <f>M144+M146+M148+M149+M151+M153+M154+M156+M157+M159+M160+M161+M163+M165+M166+M167+M168+M169+M171+M170+M172</f>
        <v>2287629</v>
      </c>
      <c r="N143" s="48">
        <f t="shared" si="28"/>
        <v>5.759155342915502</v>
      </c>
      <c r="O143" s="48">
        <f t="shared" si="25"/>
        <v>2287629</v>
      </c>
      <c r="P143" s="48">
        <f t="shared" si="24"/>
        <v>2287629</v>
      </c>
      <c r="Q143" s="48">
        <f t="shared" si="26"/>
        <v>2287629</v>
      </c>
      <c r="R143" s="48"/>
      <c r="S143" s="48"/>
    </row>
    <row r="144" spans="1:19" ht="47.25" customHeight="1" hidden="1">
      <c r="A144" s="38" t="s">
        <v>110</v>
      </c>
      <c r="B144" s="11"/>
      <c r="C144" s="11"/>
      <c r="D144" s="11"/>
      <c r="E144" s="20">
        <f t="shared" si="21"/>
        <v>0</v>
      </c>
      <c r="F144" s="57"/>
      <c r="G144" s="48">
        <f t="shared" si="29"/>
        <v>0</v>
      </c>
      <c r="H144" s="57">
        <v>1014275</v>
      </c>
      <c r="I144" s="48"/>
      <c r="J144" s="48">
        <f t="shared" si="27"/>
        <v>-1014275</v>
      </c>
      <c r="K144" s="48"/>
      <c r="L144" s="57"/>
      <c r="M144" s="57">
        <v>1014275</v>
      </c>
      <c r="N144" s="48">
        <f t="shared" si="28"/>
        <v>2.553459186535763</v>
      </c>
      <c r="O144" s="48">
        <f t="shared" si="25"/>
        <v>1014275</v>
      </c>
      <c r="P144" s="48">
        <f t="shared" si="24"/>
        <v>1014275</v>
      </c>
      <c r="Q144" s="48">
        <f t="shared" si="26"/>
        <v>1014275</v>
      </c>
      <c r="R144" s="48"/>
      <c r="S144" s="48"/>
    </row>
    <row r="145" spans="1:19" s="12" customFormat="1" ht="30.75" customHeight="1" hidden="1">
      <c r="A145" s="38" t="s">
        <v>111</v>
      </c>
      <c r="B145" s="11"/>
      <c r="C145" s="11"/>
      <c r="D145" s="11"/>
      <c r="E145" s="20">
        <f t="shared" si="21"/>
        <v>0</v>
      </c>
      <c r="F145" s="57"/>
      <c r="G145" s="48">
        <f t="shared" si="29"/>
        <v>0</v>
      </c>
      <c r="H145" s="57"/>
      <c r="I145" s="48"/>
      <c r="J145" s="48">
        <f t="shared" si="27"/>
        <v>0</v>
      </c>
      <c r="K145" s="48"/>
      <c r="L145" s="57"/>
      <c r="M145" s="57"/>
      <c r="N145" s="48">
        <f t="shared" si="28"/>
        <v>0</v>
      </c>
      <c r="O145" s="48">
        <f t="shared" si="25"/>
        <v>0</v>
      </c>
      <c r="P145" s="48">
        <f t="shared" si="24"/>
        <v>0</v>
      </c>
      <c r="Q145" s="48">
        <f t="shared" si="26"/>
        <v>0</v>
      </c>
      <c r="R145" s="53"/>
      <c r="S145" s="53"/>
    </row>
    <row r="146" spans="1:19" s="12" customFormat="1" ht="43.5" customHeight="1" hidden="1">
      <c r="A146" s="38" t="s">
        <v>112</v>
      </c>
      <c r="B146" s="11"/>
      <c r="C146" s="11"/>
      <c r="D146" s="11"/>
      <c r="E146" s="20">
        <f t="shared" si="21"/>
        <v>0</v>
      </c>
      <c r="F146" s="57"/>
      <c r="G146" s="48">
        <f t="shared" si="29"/>
        <v>0</v>
      </c>
      <c r="H146" s="57">
        <v>57894</v>
      </c>
      <c r="I146" s="48"/>
      <c r="J146" s="48">
        <f t="shared" si="27"/>
        <v>-57894</v>
      </c>
      <c r="K146" s="48"/>
      <c r="L146" s="57"/>
      <c r="M146" s="57">
        <v>57894</v>
      </c>
      <c r="N146" s="48">
        <f t="shared" si="28"/>
        <v>0.1457493935523418</v>
      </c>
      <c r="O146" s="48">
        <f t="shared" si="25"/>
        <v>57894</v>
      </c>
      <c r="P146" s="48">
        <f t="shared" si="24"/>
        <v>57894</v>
      </c>
      <c r="Q146" s="48">
        <f t="shared" si="26"/>
        <v>57894</v>
      </c>
      <c r="R146" s="53"/>
      <c r="S146" s="53"/>
    </row>
    <row r="147" spans="1:19" ht="63.75" customHeight="1" hidden="1">
      <c r="A147" s="38" t="s">
        <v>113</v>
      </c>
      <c r="B147" s="11"/>
      <c r="C147" s="11"/>
      <c r="D147" s="11"/>
      <c r="E147" s="20">
        <f t="shared" si="21"/>
        <v>0</v>
      </c>
      <c r="F147" s="57"/>
      <c r="G147" s="48">
        <f t="shared" si="29"/>
        <v>0</v>
      </c>
      <c r="H147" s="57"/>
      <c r="I147" s="48"/>
      <c r="J147" s="48">
        <f t="shared" si="27"/>
        <v>0</v>
      </c>
      <c r="K147" s="48"/>
      <c r="L147" s="57"/>
      <c r="M147" s="57"/>
      <c r="N147" s="48">
        <f t="shared" si="28"/>
        <v>0</v>
      </c>
      <c r="O147" s="48">
        <f t="shared" si="25"/>
        <v>0</v>
      </c>
      <c r="P147" s="48">
        <f aca="true" t="shared" si="30" ref="P147:P178">M147-I147</f>
        <v>0</v>
      </c>
      <c r="Q147" s="48">
        <f t="shared" si="26"/>
        <v>0</v>
      </c>
      <c r="R147" s="48"/>
      <c r="S147" s="48"/>
    </row>
    <row r="148" spans="1:19" ht="61.5" customHeight="1" hidden="1">
      <c r="A148" s="38" t="s">
        <v>114</v>
      </c>
      <c r="B148" s="11"/>
      <c r="C148" s="11"/>
      <c r="D148" s="11"/>
      <c r="E148" s="20">
        <f t="shared" si="21"/>
        <v>0</v>
      </c>
      <c r="F148" s="57"/>
      <c r="G148" s="48">
        <f t="shared" si="29"/>
        <v>0</v>
      </c>
      <c r="H148" s="57">
        <v>20147</v>
      </c>
      <c r="I148" s="48"/>
      <c r="J148" s="48">
        <f t="shared" si="27"/>
        <v>-20147</v>
      </c>
      <c r="K148" s="48"/>
      <c r="L148" s="57"/>
      <c r="M148" s="57">
        <v>20147</v>
      </c>
      <c r="N148" s="48">
        <f t="shared" si="28"/>
        <v>0.05072050699379952</v>
      </c>
      <c r="O148" s="48">
        <f t="shared" si="25"/>
        <v>20147</v>
      </c>
      <c r="P148" s="48">
        <f t="shared" si="30"/>
        <v>20147</v>
      </c>
      <c r="Q148" s="48">
        <f t="shared" si="26"/>
        <v>20147</v>
      </c>
      <c r="R148" s="48"/>
      <c r="S148" s="48"/>
    </row>
    <row r="149" spans="1:19" ht="46.5" customHeight="1" hidden="1">
      <c r="A149" s="38" t="s">
        <v>115</v>
      </c>
      <c r="B149" s="11"/>
      <c r="C149" s="11"/>
      <c r="D149" s="11"/>
      <c r="E149" s="20">
        <f t="shared" si="21"/>
        <v>0</v>
      </c>
      <c r="F149" s="57"/>
      <c r="G149" s="48">
        <f t="shared" si="29"/>
        <v>0</v>
      </c>
      <c r="H149" s="57">
        <v>56</v>
      </c>
      <c r="I149" s="48"/>
      <c r="J149" s="48">
        <f t="shared" si="27"/>
        <v>-56</v>
      </c>
      <c r="K149" s="48"/>
      <c r="L149" s="57"/>
      <c r="M149" s="57">
        <v>56</v>
      </c>
      <c r="N149" s="48">
        <f t="shared" si="28"/>
        <v>0.00014098120770599957</v>
      </c>
      <c r="O149" s="48">
        <f t="shared" si="25"/>
        <v>56</v>
      </c>
      <c r="P149" s="48">
        <f t="shared" si="30"/>
        <v>56</v>
      </c>
      <c r="Q149" s="48">
        <f t="shared" si="26"/>
        <v>56</v>
      </c>
      <c r="R149" s="48"/>
      <c r="S149" s="48"/>
    </row>
    <row r="150" spans="1:19" ht="45" customHeight="1" hidden="1">
      <c r="A150" s="38" t="s">
        <v>116</v>
      </c>
      <c r="B150" s="11"/>
      <c r="C150" s="11"/>
      <c r="D150" s="11"/>
      <c r="E150" s="20">
        <f t="shared" si="21"/>
        <v>0</v>
      </c>
      <c r="F150" s="57"/>
      <c r="G150" s="48">
        <f t="shared" si="29"/>
        <v>0</v>
      </c>
      <c r="H150" s="57"/>
      <c r="I150" s="48"/>
      <c r="J150" s="48">
        <f t="shared" si="27"/>
        <v>0</v>
      </c>
      <c r="K150" s="48"/>
      <c r="L150" s="57"/>
      <c r="M150" s="57"/>
      <c r="N150" s="48">
        <f t="shared" si="28"/>
        <v>0</v>
      </c>
      <c r="O150" s="48">
        <f t="shared" si="25"/>
        <v>0</v>
      </c>
      <c r="P150" s="48">
        <f t="shared" si="30"/>
        <v>0</v>
      </c>
      <c r="Q150" s="48">
        <f t="shared" si="26"/>
        <v>0</v>
      </c>
      <c r="R150" s="48"/>
      <c r="S150" s="48"/>
    </row>
    <row r="151" spans="1:19" ht="45" customHeight="1" hidden="1">
      <c r="A151" s="38" t="s">
        <v>117</v>
      </c>
      <c r="B151" s="11"/>
      <c r="C151" s="11"/>
      <c r="D151" s="11"/>
      <c r="E151" s="20">
        <f t="shared" si="21"/>
        <v>0</v>
      </c>
      <c r="F151" s="57"/>
      <c r="G151" s="48">
        <f t="shared" si="29"/>
        <v>0</v>
      </c>
      <c r="H151" s="57">
        <v>472</v>
      </c>
      <c r="I151" s="48"/>
      <c r="J151" s="48">
        <f t="shared" si="27"/>
        <v>-472</v>
      </c>
      <c r="K151" s="48"/>
      <c r="L151" s="57"/>
      <c r="M151" s="57">
        <v>472</v>
      </c>
      <c r="N151" s="48">
        <f t="shared" si="28"/>
        <v>0.0011882701792362822</v>
      </c>
      <c r="O151" s="48">
        <f t="shared" si="25"/>
        <v>472</v>
      </c>
      <c r="P151" s="48">
        <f t="shared" si="30"/>
        <v>472</v>
      </c>
      <c r="Q151" s="48">
        <f t="shared" si="26"/>
        <v>472</v>
      </c>
      <c r="R151" s="48"/>
      <c r="S151" s="48"/>
    </row>
    <row r="152" spans="1:19" ht="65.25" customHeight="1" hidden="1">
      <c r="A152" s="38" t="s">
        <v>118</v>
      </c>
      <c r="B152" s="11"/>
      <c r="C152" s="11"/>
      <c r="D152" s="11"/>
      <c r="E152" s="20">
        <f t="shared" si="21"/>
        <v>0</v>
      </c>
      <c r="F152" s="57"/>
      <c r="G152" s="48">
        <f t="shared" si="29"/>
        <v>0</v>
      </c>
      <c r="H152" s="57"/>
      <c r="I152" s="48"/>
      <c r="J152" s="48">
        <f t="shared" si="27"/>
        <v>0</v>
      </c>
      <c r="K152" s="48"/>
      <c r="L152" s="57"/>
      <c r="M152" s="57"/>
      <c r="N152" s="48">
        <f t="shared" si="28"/>
        <v>0</v>
      </c>
      <c r="O152" s="48">
        <f t="shared" si="25"/>
        <v>0</v>
      </c>
      <c r="P152" s="48">
        <f t="shared" si="30"/>
        <v>0</v>
      </c>
      <c r="Q152" s="48">
        <f t="shared" si="26"/>
        <v>0</v>
      </c>
      <c r="R152" s="48"/>
      <c r="S152" s="48"/>
    </row>
    <row r="153" spans="1:19" ht="60" customHeight="1" hidden="1">
      <c r="A153" s="38" t="s">
        <v>119</v>
      </c>
      <c r="B153" s="11"/>
      <c r="C153" s="11"/>
      <c r="D153" s="11"/>
      <c r="E153" s="20">
        <f t="shared" si="21"/>
        <v>0</v>
      </c>
      <c r="F153" s="57"/>
      <c r="G153" s="48">
        <f t="shared" si="29"/>
        <v>0</v>
      </c>
      <c r="H153" s="57"/>
      <c r="I153" s="48"/>
      <c r="J153" s="48">
        <f t="shared" si="27"/>
        <v>0</v>
      </c>
      <c r="K153" s="48"/>
      <c r="L153" s="57"/>
      <c r="M153" s="57"/>
      <c r="N153" s="48">
        <f t="shared" si="28"/>
        <v>0</v>
      </c>
      <c r="O153" s="48">
        <f t="shared" si="25"/>
        <v>0</v>
      </c>
      <c r="P153" s="48">
        <f t="shared" si="30"/>
        <v>0</v>
      </c>
      <c r="Q153" s="48">
        <f t="shared" si="26"/>
        <v>0</v>
      </c>
      <c r="R153" s="48"/>
      <c r="S153" s="48"/>
    </row>
    <row r="154" spans="1:19" ht="63.75" customHeight="1" hidden="1">
      <c r="A154" s="38" t="s">
        <v>120</v>
      </c>
      <c r="B154" s="11"/>
      <c r="C154" s="11"/>
      <c r="D154" s="11"/>
      <c r="E154" s="20">
        <f t="shared" si="21"/>
        <v>0</v>
      </c>
      <c r="F154" s="57"/>
      <c r="G154" s="48">
        <f t="shared" si="29"/>
        <v>0</v>
      </c>
      <c r="H154" s="57">
        <v>547</v>
      </c>
      <c r="I154" s="48"/>
      <c r="J154" s="48">
        <f t="shared" si="27"/>
        <v>-547</v>
      </c>
      <c r="K154" s="48"/>
      <c r="L154" s="57"/>
      <c r="M154" s="57">
        <v>547</v>
      </c>
      <c r="N154" s="48">
        <f t="shared" si="28"/>
        <v>0.0013770842966996746</v>
      </c>
      <c r="O154" s="48">
        <f t="shared" si="25"/>
        <v>547</v>
      </c>
      <c r="P154" s="48">
        <f t="shared" si="30"/>
        <v>547</v>
      </c>
      <c r="Q154" s="48">
        <f t="shared" si="26"/>
        <v>547</v>
      </c>
      <c r="R154" s="48"/>
      <c r="S154" s="48"/>
    </row>
    <row r="155" spans="1:19" ht="72.75" customHeight="1" hidden="1">
      <c r="A155" s="38" t="s">
        <v>121</v>
      </c>
      <c r="B155" s="11"/>
      <c r="C155" s="11"/>
      <c r="D155" s="11"/>
      <c r="E155" s="20">
        <f t="shared" si="21"/>
        <v>0</v>
      </c>
      <c r="F155" s="57"/>
      <c r="G155" s="48">
        <f t="shared" si="29"/>
        <v>0</v>
      </c>
      <c r="H155" s="57"/>
      <c r="I155" s="48"/>
      <c r="J155" s="48">
        <f t="shared" si="27"/>
        <v>0</v>
      </c>
      <c r="K155" s="48"/>
      <c r="L155" s="57"/>
      <c r="M155" s="57"/>
      <c r="N155" s="48">
        <f t="shared" si="28"/>
        <v>0</v>
      </c>
      <c r="O155" s="48">
        <f t="shared" si="25"/>
        <v>0</v>
      </c>
      <c r="P155" s="48">
        <f t="shared" si="30"/>
        <v>0</v>
      </c>
      <c r="Q155" s="48">
        <f t="shared" si="26"/>
        <v>0</v>
      </c>
      <c r="R155" s="48"/>
      <c r="S155" s="48"/>
    </row>
    <row r="156" spans="1:19" ht="61.5" customHeight="1" hidden="1">
      <c r="A156" s="38" t="s">
        <v>122</v>
      </c>
      <c r="B156" s="11"/>
      <c r="C156" s="11"/>
      <c r="D156" s="11"/>
      <c r="E156" s="20">
        <f aca="true" t="shared" si="31" ref="E156:E188">D156/23678274*100</f>
        <v>0</v>
      </c>
      <c r="F156" s="57"/>
      <c r="G156" s="48">
        <f t="shared" si="29"/>
        <v>0</v>
      </c>
      <c r="H156" s="57"/>
      <c r="I156" s="48"/>
      <c r="J156" s="48">
        <f t="shared" si="27"/>
        <v>0</v>
      </c>
      <c r="K156" s="48"/>
      <c r="L156" s="57"/>
      <c r="M156" s="57"/>
      <c r="N156" s="48">
        <f t="shared" si="28"/>
        <v>0</v>
      </c>
      <c r="O156" s="48">
        <f t="shared" si="25"/>
        <v>0</v>
      </c>
      <c r="P156" s="48">
        <f t="shared" si="30"/>
        <v>0</v>
      </c>
      <c r="Q156" s="48">
        <f t="shared" si="26"/>
        <v>0</v>
      </c>
      <c r="R156" s="48"/>
      <c r="S156" s="48"/>
    </row>
    <row r="157" spans="1:19" ht="62.25" customHeight="1" hidden="1">
      <c r="A157" s="38" t="s">
        <v>123</v>
      </c>
      <c r="B157" s="11"/>
      <c r="C157" s="11"/>
      <c r="D157" s="11"/>
      <c r="E157" s="20">
        <f t="shared" si="31"/>
        <v>0</v>
      </c>
      <c r="F157" s="57"/>
      <c r="G157" s="48">
        <f t="shared" si="29"/>
        <v>0</v>
      </c>
      <c r="H157" s="57">
        <v>578</v>
      </c>
      <c r="I157" s="48"/>
      <c r="J157" s="48">
        <f t="shared" si="27"/>
        <v>-578</v>
      </c>
      <c r="K157" s="48"/>
      <c r="L157" s="57"/>
      <c r="M157" s="57">
        <v>578</v>
      </c>
      <c r="N157" s="48">
        <f t="shared" si="28"/>
        <v>0.00145512746525121</v>
      </c>
      <c r="O157" s="48">
        <f t="shared" si="25"/>
        <v>578</v>
      </c>
      <c r="P157" s="48">
        <f t="shared" si="30"/>
        <v>578</v>
      </c>
      <c r="Q157" s="48">
        <f t="shared" si="26"/>
        <v>578</v>
      </c>
      <c r="R157" s="48"/>
      <c r="S157" s="48"/>
    </row>
    <row r="158" spans="1:19" ht="59.25" customHeight="1" hidden="1">
      <c r="A158" s="38" t="s">
        <v>124</v>
      </c>
      <c r="B158" s="11"/>
      <c r="C158" s="11"/>
      <c r="D158" s="11"/>
      <c r="E158" s="20">
        <f t="shared" si="31"/>
        <v>0</v>
      </c>
      <c r="F158" s="57"/>
      <c r="G158" s="48">
        <f t="shared" si="29"/>
        <v>0</v>
      </c>
      <c r="H158" s="57"/>
      <c r="I158" s="48"/>
      <c r="J158" s="48">
        <f t="shared" si="27"/>
        <v>0</v>
      </c>
      <c r="K158" s="48"/>
      <c r="L158" s="57"/>
      <c r="M158" s="57"/>
      <c r="N158" s="48">
        <f t="shared" si="28"/>
        <v>0</v>
      </c>
      <c r="O158" s="48">
        <f aca="true" t="shared" si="32" ref="O158:O189">M158-F158</f>
        <v>0</v>
      </c>
      <c r="P158" s="48">
        <f t="shared" si="30"/>
        <v>0</v>
      </c>
      <c r="Q158" s="48">
        <f aca="true" t="shared" si="33" ref="Q158:Q189">M158-L158</f>
        <v>0</v>
      </c>
      <c r="R158" s="48"/>
      <c r="S158" s="48"/>
    </row>
    <row r="159" spans="1:19" ht="45.75" customHeight="1" hidden="1">
      <c r="A159" s="38" t="s">
        <v>125</v>
      </c>
      <c r="B159" s="11"/>
      <c r="C159" s="11"/>
      <c r="D159" s="11"/>
      <c r="E159" s="20">
        <f t="shared" si="31"/>
        <v>0</v>
      </c>
      <c r="F159" s="57"/>
      <c r="G159" s="48">
        <f t="shared" si="29"/>
        <v>0</v>
      </c>
      <c r="H159" s="57">
        <v>25079</v>
      </c>
      <c r="I159" s="48"/>
      <c r="J159" s="48">
        <f t="shared" si="27"/>
        <v>-25079</v>
      </c>
      <c r="K159" s="48"/>
      <c r="L159" s="57"/>
      <c r="M159" s="57">
        <v>25079</v>
      </c>
      <c r="N159" s="48">
        <f t="shared" si="28"/>
        <v>0.06313692335819221</v>
      </c>
      <c r="O159" s="48">
        <f t="shared" si="32"/>
        <v>25079</v>
      </c>
      <c r="P159" s="48">
        <f t="shared" si="30"/>
        <v>25079</v>
      </c>
      <c r="Q159" s="48">
        <f t="shared" si="33"/>
        <v>25079</v>
      </c>
      <c r="R159" s="48"/>
      <c r="S159" s="48"/>
    </row>
    <row r="160" spans="1:19" ht="46.5" customHeight="1" hidden="1">
      <c r="A160" s="38" t="s">
        <v>126</v>
      </c>
      <c r="B160" s="11"/>
      <c r="C160" s="11"/>
      <c r="D160" s="11"/>
      <c r="E160" s="20">
        <f t="shared" si="31"/>
        <v>0</v>
      </c>
      <c r="F160" s="57"/>
      <c r="G160" s="48">
        <f t="shared" si="29"/>
        <v>0</v>
      </c>
      <c r="H160" s="57">
        <v>284116</v>
      </c>
      <c r="I160" s="48"/>
      <c r="J160" s="48">
        <f t="shared" si="27"/>
        <v>-284116</v>
      </c>
      <c r="K160" s="48"/>
      <c r="L160" s="57"/>
      <c r="M160" s="57">
        <v>284116</v>
      </c>
      <c r="N160" s="48">
        <f t="shared" si="28"/>
        <v>0.7152681572963888</v>
      </c>
      <c r="O160" s="48">
        <f t="shared" si="32"/>
        <v>284116</v>
      </c>
      <c r="P160" s="48">
        <f t="shared" si="30"/>
        <v>284116</v>
      </c>
      <c r="Q160" s="48">
        <f t="shared" si="33"/>
        <v>284116</v>
      </c>
      <c r="R160" s="48"/>
      <c r="S160" s="48"/>
    </row>
    <row r="161" spans="1:19" ht="45" customHeight="1" hidden="1">
      <c r="A161" s="38" t="s">
        <v>127</v>
      </c>
      <c r="B161" s="11"/>
      <c r="C161" s="11"/>
      <c r="D161" s="11"/>
      <c r="E161" s="20">
        <f t="shared" si="31"/>
        <v>0</v>
      </c>
      <c r="F161" s="57"/>
      <c r="G161" s="48">
        <f t="shared" si="29"/>
        <v>0</v>
      </c>
      <c r="H161" s="57">
        <v>42497</v>
      </c>
      <c r="I161" s="48"/>
      <c r="J161" s="48">
        <f t="shared" si="27"/>
        <v>-42497</v>
      </c>
      <c r="K161" s="48"/>
      <c r="L161" s="57"/>
      <c r="M161" s="57">
        <v>42497</v>
      </c>
      <c r="N161" s="48">
        <f t="shared" si="28"/>
        <v>0.10698711399789043</v>
      </c>
      <c r="O161" s="48">
        <f t="shared" si="32"/>
        <v>42497</v>
      </c>
      <c r="P161" s="48">
        <f t="shared" si="30"/>
        <v>42497</v>
      </c>
      <c r="Q161" s="48">
        <f t="shared" si="33"/>
        <v>42497</v>
      </c>
      <c r="R161" s="48"/>
      <c r="S161" s="48"/>
    </row>
    <row r="162" spans="1:19" ht="58.5" customHeight="1" hidden="1">
      <c r="A162" s="38" t="s">
        <v>128</v>
      </c>
      <c r="B162" s="11"/>
      <c r="C162" s="11"/>
      <c r="D162" s="11"/>
      <c r="E162" s="20">
        <f t="shared" si="31"/>
        <v>0</v>
      </c>
      <c r="F162" s="57"/>
      <c r="G162" s="48">
        <f t="shared" si="29"/>
        <v>0</v>
      </c>
      <c r="H162" s="57"/>
      <c r="I162" s="48"/>
      <c r="J162" s="48">
        <f t="shared" si="27"/>
        <v>0</v>
      </c>
      <c r="K162" s="48"/>
      <c r="L162" s="57"/>
      <c r="M162" s="57"/>
      <c r="N162" s="48">
        <f t="shared" si="28"/>
        <v>0</v>
      </c>
      <c r="O162" s="48">
        <f t="shared" si="32"/>
        <v>0</v>
      </c>
      <c r="P162" s="48">
        <f t="shared" si="30"/>
        <v>0</v>
      </c>
      <c r="Q162" s="48">
        <f t="shared" si="33"/>
        <v>0</v>
      </c>
      <c r="R162" s="48"/>
      <c r="S162" s="48"/>
    </row>
    <row r="163" spans="1:19" ht="60.75" customHeight="1" hidden="1">
      <c r="A163" s="38" t="s">
        <v>129</v>
      </c>
      <c r="B163" s="11"/>
      <c r="C163" s="11"/>
      <c r="D163" s="11"/>
      <c r="E163" s="20">
        <f t="shared" si="31"/>
        <v>0</v>
      </c>
      <c r="F163" s="57"/>
      <c r="G163" s="48">
        <f t="shared" si="29"/>
        <v>0</v>
      </c>
      <c r="H163" s="57">
        <v>21338</v>
      </c>
      <c r="I163" s="48"/>
      <c r="J163" s="48">
        <f t="shared" si="27"/>
        <v>-21338</v>
      </c>
      <c r="K163" s="48"/>
      <c r="L163" s="57"/>
      <c r="M163" s="57">
        <v>21338</v>
      </c>
      <c r="N163" s="48">
        <f t="shared" si="28"/>
        <v>0.0537188751791182</v>
      </c>
      <c r="O163" s="48">
        <f t="shared" si="32"/>
        <v>21338</v>
      </c>
      <c r="P163" s="48">
        <f t="shared" si="30"/>
        <v>21338</v>
      </c>
      <c r="Q163" s="48">
        <f t="shared" si="33"/>
        <v>21338</v>
      </c>
      <c r="R163" s="48"/>
      <c r="S163" s="48"/>
    </row>
    <row r="164" spans="1:19" ht="60" hidden="1">
      <c r="A164" s="38" t="s">
        <v>130</v>
      </c>
      <c r="B164" s="11"/>
      <c r="C164" s="11"/>
      <c r="D164" s="11"/>
      <c r="E164" s="20">
        <f t="shared" si="31"/>
        <v>0</v>
      </c>
      <c r="F164" s="57"/>
      <c r="G164" s="48">
        <f t="shared" si="29"/>
        <v>0</v>
      </c>
      <c r="H164" s="57"/>
      <c r="I164" s="48"/>
      <c r="J164" s="48">
        <f t="shared" si="27"/>
        <v>0</v>
      </c>
      <c r="K164" s="48"/>
      <c r="L164" s="57"/>
      <c r="M164" s="57"/>
      <c r="N164" s="48">
        <f t="shared" si="28"/>
        <v>0</v>
      </c>
      <c r="O164" s="48">
        <f t="shared" si="32"/>
        <v>0</v>
      </c>
      <c r="P164" s="48">
        <f t="shared" si="30"/>
        <v>0</v>
      </c>
      <c r="Q164" s="48">
        <f t="shared" si="33"/>
        <v>0</v>
      </c>
      <c r="R164" s="48"/>
      <c r="S164" s="48"/>
    </row>
    <row r="165" spans="1:19" ht="61.5" customHeight="1" hidden="1">
      <c r="A165" s="38" t="s">
        <v>131</v>
      </c>
      <c r="B165" s="11"/>
      <c r="C165" s="11"/>
      <c r="D165" s="11"/>
      <c r="E165" s="20">
        <f t="shared" si="31"/>
        <v>0</v>
      </c>
      <c r="F165" s="57"/>
      <c r="G165" s="48">
        <f t="shared" si="29"/>
        <v>0</v>
      </c>
      <c r="H165" s="57">
        <v>662620</v>
      </c>
      <c r="I165" s="48"/>
      <c r="J165" s="48">
        <f t="shared" si="27"/>
        <v>-662620</v>
      </c>
      <c r="K165" s="48"/>
      <c r="L165" s="57"/>
      <c r="M165" s="57">
        <v>662620</v>
      </c>
      <c r="N165" s="48">
        <f t="shared" si="28"/>
        <v>1.66816014018124</v>
      </c>
      <c r="O165" s="48">
        <f t="shared" si="32"/>
        <v>662620</v>
      </c>
      <c r="P165" s="48">
        <f t="shared" si="30"/>
        <v>662620</v>
      </c>
      <c r="Q165" s="48">
        <f t="shared" si="33"/>
        <v>662620</v>
      </c>
      <c r="R165" s="48"/>
      <c r="S165" s="48"/>
    </row>
    <row r="166" spans="1:19" ht="78.75" customHeight="1" hidden="1">
      <c r="A166" s="38" t="s">
        <v>132</v>
      </c>
      <c r="B166" s="13"/>
      <c r="C166" s="13"/>
      <c r="D166" s="13"/>
      <c r="E166" s="20">
        <f t="shared" si="31"/>
        <v>0</v>
      </c>
      <c r="F166" s="59"/>
      <c r="G166" s="48">
        <f t="shared" si="29"/>
        <v>0</v>
      </c>
      <c r="H166" s="57">
        <v>89588</v>
      </c>
      <c r="I166" s="48"/>
      <c r="J166" s="48">
        <f t="shared" si="27"/>
        <v>-89588</v>
      </c>
      <c r="K166" s="48"/>
      <c r="L166" s="59"/>
      <c r="M166" s="57">
        <v>89588</v>
      </c>
      <c r="N166" s="48">
        <f t="shared" si="28"/>
        <v>0.2255397220708052</v>
      </c>
      <c r="O166" s="48">
        <f t="shared" si="32"/>
        <v>89588</v>
      </c>
      <c r="P166" s="48">
        <f t="shared" si="30"/>
        <v>89588</v>
      </c>
      <c r="Q166" s="48">
        <f t="shared" si="33"/>
        <v>89588</v>
      </c>
      <c r="R166" s="48"/>
      <c r="S166" s="48"/>
    </row>
    <row r="167" spans="1:19" ht="60.75" customHeight="1" hidden="1">
      <c r="A167" s="38" t="s">
        <v>133</v>
      </c>
      <c r="B167" s="11"/>
      <c r="C167" s="11"/>
      <c r="D167" s="11"/>
      <c r="E167" s="20">
        <f t="shared" si="31"/>
        <v>0</v>
      </c>
      <c r="F167" s="57"/>
      <c r="G167" s="48">
        <f t="shared" si="29"/>
        <v>0</v>
      </c>
      <c r="H167" s="57">
        <v>248</v>
      </c>
      <c r="I167" s="48"/>
      <c r="J167" s="48">
        <f t="shared" si="27"/>
        <v>-248</v>
      </c>
      <c r="K167" s="48"/>
      <c r="L167" s="57"/>
      <c r="M167" s="57">
        <v>248</v>
      </c>
      <c r="N167" s="48">
        <f t="shared" si="28"/>
        <v>0.0006243453484122838</v>
      </c>
      <c r="O167" s="48">
        <f t="shared" si="32"/>
        <v>248</v>
      </c>
      <c r="P167" s="48">
        <f t="shared" si="30"/>
        <v>248</v>
      </c>
      <c r="Q167" s="48">
        <f t="shared" si="33"/>
        <v>248</v>
      </c>
      <c r="R167" s="48"/>
      <c r="S167" s="48"/>
    </row>
    <row r="168" spans="1:19" ht="75.75" customHeight="1" hidden="1">
      <c r="A168" s="38" t="s">
        <v>134</v>
      </c>
      <c r="B168" s="11"/>
      <c r="C168" s="11"/>
      <c r="D168" s="11"/>
      <c r="E168" s="20">
        <f t="shared" si="31"/>
        <v>0</v>
      </c>
      <c r="F168" s="57"/>
      <c r="G168" s="48">
        <f t="shared" si="29"/>
        <v>0</v>
      </c>
      <c r="H168" s="57">
        <v>12266</v>
      </c>
      <c r="I168" s="48"/>
      <c r="J168" s="48">
        <f t="shared" si="27"/>
        <v>-12266</v>
      </c>
      <c r="K168" s="48"/>
      <c r="L168" s="57"/>
      <c r="M168" s="57">
        <v>12266</v>
      </c>
      <c r="N168" s="48">
        <f t="shared" si="28"/>
        <v>0.030879919530746265</v>
      </c>
      <c r="O168" s="48">
        <f t="shared" si="32"/>
        <v>12266</v>
      </c>
      <c r="P168" s="48">
        <f t="shared" si="30"/>
        <v>12266</v>
      </c>
      <c r="Q168" s="48">
        <f t="shared" si="33"/>
        <v>12266</v>
      </c>
      <c r="R168" s="48"/>
      <c r="S168" s="48"/>
    </row>
    <row r="169" spans="1:19" ht="106.5" customHeight="1" hidden="1">
      <c r="A169" s="38" t="s">
        <v>135</v>
      </c>
      <c r="B169" s="11"/>
      <c r="C169" s="11"/>
      <c r="D169" s="11"/>
      <c r="E169" s="20">
        <f t="shared" si="31"/>
        <v>0</v>
      </c>
      <c r="F169" s="57"/>
      <c r="G169" s="48">
        <f t="shared" si="29"/>
        <v>0</v>
      </c>
      <c r="H169" s="57"/>
      <c r="I169" s="48"/>
      <c r="J169" s="48">
        <f t="shared" si="27"/>
        <v>0</v>
      </c>
      <c r="K169" s="48"/>
      <c r="L169" s="57"/>
      <c r="M169" s="57"/>
      <c r="N169" s="48">
        <f t="shared" si="28"/>
        <v>0</v>
      </c>
      <c r="O169" s="48">
        <f t="shared" si="32"/>
        <v>0</v>
      </c>
      <c r="P169" s="48">
        <f t="shared" si="30"/>
        <v>0</v>
      </c>
      <c r="Q169" s="48">
        <f t="shared" si="33"/>
        <v>0</v>
      </c>
      <c r="R169" s="48"/>
      <c r="S169" s="48"/>
    </row>
    <row r="170" spans="1:19" ht="86.25" customHeight="1" hidden="1">
      <c r="A170" s="42" t="s">
        <v>136</v>
      </c>
      <c r="B170" s="11"/>
      <c r="C170" s="11"/>
      <c r="D170" s="11"/>
      <c r="E170" s="20">
        <f t="shared" si="31"/>
        <v>0</v>
      </c>
      <c r="F170" s="57"/>
      <c r="G170" s="48">
        <f t="shared" si="29"/>
        <v>0</v>
      </c>
      <c r="H170" s="57">
        <v>14838</v>
      </c>
      <c r="I170" s="48"/>
      <c r="J170" s="48">
        <f t="shared" si="27"/>
        <v>-14838</v>
      </c>
      <c r="K170" s="48"/>
      <c r="L170" s="57"/>
      <c r="M170" s="57">
        <v>14838</v>
      </c>
      <c r="N170" s="48">
        <f t="shared" si="28"/>
        <v>0.03735498499895753</v>
      </c>
      <c r="O170" s="48">
        <f t="shared" si="32"/>
        <v>14838</v>
      </c>
      <c r="P170" s="48">
        <f t="shared" si="30"/>
        <v>14838</v>
      </c>
      <c r="Q170" s="48">
        <f t="shared" si="33"/>
        <v>14838</v>
      </c>
      <c r="R170" s="48"/>
      <c r="S170" s="48"/>
    </row>
    <row r="171" spans="1:19" ht="58.5" customHeight="1" hidden="1">
      <c r="A171" s="38" t="s">
        <v>137</v>
      </c>
      <c r="B171" s="11"/>
      <c r="C171" s="11"/>
      <c r="D171" s="11"/>
      <c r="E171" s="20">
        <f t="shared" si="31"/>
        <v>0</v>
      </c>
      <c r="F171" s="57"/>
      <c r="G171" s="48">
        <f t="shared" si="29"/>
        <v>0</v>
      </c>
      <c r="H171" s="57">
        <v>1970</v>
      </c>
      <c r="I171" s="48"/>
      <c r="J171" s="48">
        <f t="shared" si="27"/>
        <v>-1970</v>
      </c>
      <c r="K171" s="48"/>
      <c r="L171" s="57"/>
      <c r="M171" s="57">
        <v>1970</v>
      </c>
      <c r="N171" s="48">
        <f t="shared" si="28"/>
        <v>0.004959517485371771</v>
      </c>
      <c r="O171" s="48">
        <f t="shared" si="32"/>
        <v>1970</v>
      </c>
      <c r="P171" s="48">
        <f t="shared" si="30"/>
        <v>1970</v>
      </c>
      <c r="Q171" s="48">
        <f t="shared" si="33"/>
        <v>1970</v>
      </c>
      <c r="R171" s="48"/>
      <c r="S171" s="48"/>
    </row>
    <row r="172" spans="1:19" ht="17.25" customHeight="1" hidden="1">
      <c r="A172" s="38" t="s">
        <v>138</v>
      </c>
      <c r="B172" s="11"/>
      <c r="C172" s="11"/>
      <c r="D172" s="11"/>
      <c r="E172" s="20">
        <f t="shared" si="31"/>
        <v>0</v>
      </c>
      <c r="F172" s="57"/>
      <c r="G172" s="48">
        <f t="shared" si="29"/>
        <v>0</v>
      </c>
      <c r="H172" s="57">
        <v>39100</v>
      </c>
      <c r="I172" s="48"/>
      <c r="J172" s="48">
        <f t="shared" si="27"/>
        <v>-39100</v>
      </c>
      <c r="K172" s="48"/>
      <c r="L172" s="57"/>
      <c r="M172" s="57">
        <v>39100</v>
      </c>
      <c r="N172" s="48">
        <f t="shared" si="28"/>
        <v>0.09843509323758184</v>
      </c>
      <c r="O172" s="48">
        <f t="shared" si="32"/>
        <v>39100</v>
      </c>
      <c r="P172" s="48">
        <f t="shared" si="30"/>
        <v>39100</v>
      </c>
      <c r="Q172" s="48">
        <f t="shared" si="33"/>
        <v>39100</v>
      </c>
      <c r="R172" s="48"/>
      <c r="S172" s="48"/>
    </row>
    <row r="173" spans="1:19" ht="29.25" customHeight="1" hidden="1">
      <c r="A173" s="38" t="s">
        <v>139</v>
      </c>
      <c r="B173" s="11"/>
      <c r="C173" s="11"/>
      <c r="D173" s="11"/>
      <c r="E173" s="20">
        <f t="shared" si="31"/>
        <v>0</v>
      </c>
      <c r="F173" s="57"/>
      <c r="G173" s="48">
        <f t="shared" si="29"/>
        <v>0</v>
      </c>
      <c r="H173" s="57">
        <v>39100</v>
      </c>
      <c r="I173" s="48"/>
      <c r="J173" s="48">
        <f t="shared" si="27"/>
        <v>-39100</v>
      </c>
      <c r="K173" s="48"/>
      <c r="L173" s="57"/>
      <c r="M173" s="57">
        <v>39100</v>
      </c>
      <c r="N173" s="48">
        <f t="shared" si="28"/>
        <v>0.09843509323758184</v>
      </c>
      <c r="O173" s="48">
        <f t="shared" si="32"/>
        <v>39100</v>
      </c>
      <c r="P173" s="48">
        <f t="shared" si="30"/>
        <v>39100</v>
      </c>
      <c r="Q173" s="48">
        <f t="shared" si="33"/>
        <v>39100</v>
      </c>
      <c r="R173" s="48"/>
      <c r="S173" s="48"/>
    </row>
    <row r="174" spans="1:19" ht="22.5" customHeight="1" hidden="1">
      <c r="A174" s="40" t="s">
        <v>140</v>
      </c>
      <c r="B174" s="30">
        <f>B175+B177+B178+B179+B181+B182</f>
        <v>0</v>
      </c>
      <c r="C174" s="30">
        <f>C175+C177+C178+C179+C181+C182</f>
        <v>0</v>
      </c>
      <c r="D174" s="30"/>
      <c r="E174" s="20">
        <f t="shared" si="31"/>
        <v>0</v>
      </c>
      <c r="F174" s="56"/>
      <c r="G174" s="48">
        <f t="shared" si="29"/>
        <v>0</v>
      </c>
      <c r="H174" s="56">
        <f>H180+H181+H182</f>
        <v>266847</v>
      </c>
      <c r="I174" s="48"/>
      <c r="J174" s="48">
        <f t="shared" si="27"/>
        <v>-266847</v>
      </c>
      <c r="K174" s="48"/>
      <c r="L174" s="56"/>
      <c r="M174" s="56">
        <f>M180+M181+M182</f>
        <v>266847</v>
      </c>
      <c r="N174" s="48">
        <f t="shared" si="28"/>
        <v>0.6717930773700512</v>
      </c>
      <c r="O174" s="48">
        <f t="shared" si="32"/>
        <v>266847</v>
      </c>
      <c r="P174" s="48">
        <f t="shared" si="30"/>
        <v>266847</v>
      </c>
      <c r="Q174" s="48">
        <f t="shared" si="33"/>
        <v>266847</v>
      </c>
      <c r="R174" s="48"/>
      <c r="S174" s="48"/>
    </row>
    <row r="175" spans="1:19" ht="63.75" customHeight="1" hidden="1">
      <c r="A175" s="38" t="s">
        <v>141</v>
      </c>
      <c r="B175" s="11"/>
      <c r="C175" s="11"/>
      <c r="D175" s="11"/>
      <c r="E175" s="20">
        <f t="shared" si="31"/>
        <v>0</v>
      </c>
      <c r="F175" s="57"/>
      <c r="G175" s="48">
        <f t="shared" si="29"/>
        <v>0</v>
      </c>
      <c r="H175" s="57"/>
      <c r="I175" s="48"/>
      <c r="J175" s="48">
        <f t="shared" si="27"/>
        <v>0</v>
      </c>
      <c r="K175" s="48"/>
      <c r="L175" s="57"/>
      <c r="M175" s="57"/>
      <c r="N175" s="48">
        <f t="shared" si="28"/>
        <v>0</v>
      </c>
      <c r="O175" s="48">
        <f t="shared" si="32"/>
        <v>0</v>
      </c>
      <c r="P175" s="48">
        <f t="shared" si="30"/>
        <v>0</v>
      </c>
      <c r="Q175" s="48">
        <f t="shared" si="33"/>
        <v>0</v>
      </c>
      <c r="R175" s="48"/>
      <c r="S175" s="48"/>
    </row>
    <row r="176" spans="1:19" ht="45.75" customHeight="1" hidden="1">
      <c r="A176" s="38" t="s">
        <v>142</v>
      </c>
      <c r="B176" s="11"/>
      <c r="C176" s="11"/>
      <c r="D176" s="11"/>
      <c r="E176" s="20">
        <f t="shared" si="31"/>
        <v>0</v>
      </c>
      <c r="F176" s="57"/>
      <c r="G176" s="48">
        <f t="shared" si="29"/>
        <v>0</v>
      </c>
      <c r="H176" s="57"/>
      <c r="I176" s="48"/>
      <c r="J176" s="48">
        <f t="shared" si="27"/>
        <v>0</v>
      </c>
      <c r="K176" s="48"/>
      <c r="L176" s="57"/>
      <c r="M176" s="57"/>
      <c r="N176" s="48">
        <f t="shared" si="28"/>
        <v>0</v>
      </c>
      <c r="O176" s="48">
        <f t="shared" si="32"/>
        <v>0</v>
      </c>
      <c r="P176" s="48">
        <f t="shared" si="30"/>
        <v>0</v>
      </c>
      <c r="Q176" s="48">
        <f t="shared" si="33"/>
        <v>0</v>
      </c>
      <c r="R176" s="48"/>
      <c r="S176" s="48"/>
    </row>
    <row r="177" spans="1:19" ht="46.5" customHeight="1" hidden="1">
      <c r="A177" s="38" t="s">
        <v>143</v>
      </c>
      <c r="B177" s="11"/>
      <c r="C177" s="11"/>
      <c r="D177" s="11"/>
      <c r="E177" s="20">
        <f t="shared" si="31"/>
        <v>0</v>
      </c>
      <c r="F177" s="57"/>
      <c r="G177" s="48">
        <f t="shared" si="29"/>
        <v>0</v>
      </c>
      <c r="H177" s="57"/>
      <c r="I177" s="48"/>
      <c r="J177" s="48">
        <f t="shared" si="27"/>
        <v>0</v>
      </c>
      <c r="K177" s="48"/>
      <c r="L177" s="57"/>
      <c r="M177" s="57"/>
      <c r="N177" s="48">
        <f t="shared" si="28"/>
        <v>0</v>
      </c>
      <c r="O177" s="48">
        <f t="shared" si="32"/>
        <v>0</v>
      </c>
      <c r="P177" s="48">
        <f t="shared" si="30"/>
        <v>0</v>
      </c>
      <c r="Q177" s="48">
        <f t="shared" si="33"/>
        <v>0</v>
      </c>
      <c r="R177" s="48"/>
      <c r="S177" s="48"/>
    </row>
    <row r="178" spans="1:19" ht="140.25" customHeight="1" hidden="1">
      <c r="A178" s="38" t="s">
        <v>144</v>
      </c>
      <c r="B178" s="11"/>
      <c r="C178" s="11"/>
      <c r="D178" s="11"/>
      <c r="E178" s="20">
        <f t="shared" si="31"/>
        <v>0</v>
      </c>
      <c r="F178" s="57"/>
      <c r="G178" s="48">
        <f t="shared" si="29"/>
        <v>0</v>
      </c>
      <c r="H178" s="57"/>
      <c r="I178" s="48"/>
      <c r="J178" s="48">
        <f t="shared" si="27"/>
        <v>0</v>
      </c>
      <c r="K178" s="48"/>
      <c r="L178" s="57"/>
      <c r="M178" s="57"/>
      <c r="N178" s="48">
        <f t="shared" si="28"/>
        <v>0</v>
      </c>
      <c r="O178" s="48">
        <f t="shared" si="32"/>
        <v>0</v>
      </c>
      <c r="P178" s="48">
        <f t="shared" si="30"/>
        <v>0</v>
      </c>
      <c r="Q178" s="48">
        <f t="shared" si="33"/>
        <v>0</v>
      </c>
      <c r="R178" s="48"/>
      <c r="S178" s="48"/>
    </row>
    <row r="179" spans="1:19" ht="75.75" customHeight="1" hidden="1">
      <c r="A179" s="38" t="s">
        <v>145</v>
      </c>
      <c r="B179" s="11"/>
      <c r="C179" s="11"/>
      <c r="D179" s="11"/>
      <c r="E179" s="20">
        <f t="shared" si="31"/>
        <v>0</v>
      </c>
      <c r="F179" s="57"/>
      <c r="G179" s="48">
        <f t="shared" si="29"/>
        <v>0</v>
      </c>
      <c r="H179" s="57"/>
      <c r="I179" s="48"/>
      <c r="J179" s="48">
        <f t="shared" si="27"/>
        <v>0</v>
      </c>
      <c r="K179" s="48"/>
      <c r="L179" s="57"/>
      <c r="M179" s="57"/>
      <c r="N179" s="48">
        <f t="shared" si="28"/>
        <v>0</v>
      </c>
      <c r="O179" s="48">
        <f t="shared" si="32"/>
        <v>0</v>
      </c>
      <c r="P179" s="48">
        <f aca="true" t="shared" si="34" ref="P179:P189">M179-I179</f>
        <v>0</v>
      </c>
      <c r="Q179" s="48">
        <f t="shared" si="33"/>
        <v>0</v>
      </c>
      <c r="R179" s="48"/>
      <c r="S179" s="48"/>
    </row>
    <row r="180" spans="1:19" ht="105" customHeight="1" hidden="1">
      <c r="A180" s="38" t="s">
        <v>146</v>
      </c>
      <c r="B180" s="11"/>
      <c r="C180" s="11"/>
      <c r="D180" s="11"/>
      <c r="E180" s="20">
        <f t="shared" si="31"/>
        <v>0</v>
      </c>
      <c r="F180" s="57"/>
      <c r="G180" s="48">
        <f t="shared" si="29"/>
        <v>0</v>
      </c>
      <c r="H180" s="57">
        <v>230291</v>
      </c>
      <c r="I180" s="48"/>
      <c r="J180" s="48">
        <f t="shared" si="27"/>
        <v>-230291</v>
      </c>
      <c r="K180" s="48"/>
      <c r="L180" s="57"/>
      <c r="M180" s="57">
        <v>230291</v>
      </c>
      <c r="N180" s="48">
        <f t="shared" si="28"/>
        <v>0.5797625589968276</v>
      </c>
      <c r="O180" s="48">
        <f t="shared" si="32"/>
        <v>230291</v>
      </c>
      <c r="P180" s="48">
        <f t="shared" si="34"/>
        <v>230291</v>
      </c>
      <c r="Q180" s="48">
        <f t="shared" si="33"/>
        <v>230291</v>
      </c>
      <c r="R180" s="48"/>
      <c r="S180" s="48"/>
    </row>
    <row r="181" spans="1:19" ht="102" customHeight="1" hidden="1">
      <c r="A181" s="38" t="s">
        <v>147</v>
      </c>
      <c r="B181" s="11"/>
      <c r="C181" s="11"/>
      <c r="D181" s="11"/>
      <c r="E181" s="20">
        <f t="shared" si="31"/>
        <v>0</v>
      </c>
      <c r="F181" s="57"/>
      <c r="G181" s="48">
        <f t="shared" si="29"/>
        <v>0</v>
      </c>
      <c r="H181" s="57">
        <v>21611</v>
      </c>
      <c r="I181" s="48"/>
      <c r="J181" s="48">
        <f t="shared" si="27"/>
        <v>-21611</v>
      </c>
      <c r="K181" s="48"/>
      <c r="L181" s="57"/>
      <c r="M181" s="57">
        <v>21611</v>
      </c>
      <c r="N181" s="48">
        <f t="shared" si="28"/>
        <v>0.054406158566684945</v>
      </c>
      <c r="O181" s="48">
        <f t="shared" si="32"/>
        <v>21611</v>
      </c>
      <c r="P181" s="48">
        <f t="shared" si="34"/>
        <v>21611</v>
      </c>
      <c r="Q181" s="48">
        <f t="shared" si="33"/>
        <v>21611</v>
      </c>
      <c r="R181" s="48"/>
      <c r="S181" s="48"/>
    </row>
    <row r="182" spans="1:19" ht="45.75" customHeight="1" hidden="1">
      <c r="A182" s="38" t="s">
        <v>148</v>
      </c>
      <c r="B182" s="11"/>
      <c r="C182" s="11"/>
      <c r="D182" s="11"/>
      <c r="E182" s="20">
        <f t="shared" si="31"/>
        <v>0</v>
      </c>
      <c r="F182" s="57"/>
      <c r="G182" s="48">
        <f t="shared" si="29"/>
        <v>0</v>
      </c>
      <c r="H182" s="57">
        <v>14945</v>
      </c>
      <c r="I182" s="48"/>
      <c r="J182" s="48">
        <f t="shared" si="27"/>
        <v>-14945</v>
      </c>
      <c r="K182" s="48"/>
      <c r="L182" s="57"/>
      <c r="M182" s="57">
        <v>14945</v>
      </c>
      <c r="N182" s="48">
        <f t="shared" si="28"/>
        <v>0.03762435980653864</v>
      </c>
      <c r="O182" s="48">
        <f t="shared" si="32"/>
        <v>14945</v>
      </c>
      <c r="P182" s="48">
        <f t="shared" si="34"/>
        <v>14945</v>
      </c>
      <c r="Q182" s="48">
        <f t="shared" si="33"/>
        <v>14945</v>
      </c>
      <c r="R182" s="48"/>
      <c r="S182" s="48"/>
    </row>
    <row r="183" spans="1:19" ht="32.25" customHeight="1" hidden="1">
      <c r="A183" s="38" t="s">
        <v>149</v>
      </c>
      <c r="B183" s="11"/>
      <c r="C183" s="11"/>
      <c r="D183" s="11"/>
      <c r="E183" s="20">
        <f t="shared" si="31"/>
        <v>0</v>
      </c>
      <c r="F183" s="57"/>
      <c r="G183" s="48">
        <f t="shared" si="29"/>
        <v>0</v>
      </c>
      <c r="H183" s="57"/>
      <c r="I183" s="48"/>
      <c r="J183" s="48">
        <f t="shared" si="27"/>
        <v>0</v>
      </c>
      <c r="K183" s="48"/>
      <c r="L183" s="57"/>
      <c r="M183" s="57"/>
      <c r="N183" s="48">
        <f t="shared" si="28"/>
        <v>0</v>
      </c>
      <c r="O183" s="48">
        <f t="shared" si="32"/>
        <v>0</v>
      </c>
      <c r="P183" s="48">
        <f t="shared" si="34"/>
        <v>0</v>
      </c>
      <c r="Q183" s="48">
        <f t="shared" si="33"/>
        <v>0</v>
      </c>
      <c r="R183" s="48"/>
      <c r="S183" s="48"/>
    </row>
    <row r="184" spans="1:19" ht="11.25" customHeight="1" hidden="1">
      <c r="A184" s="38" t="s">
        <v>150</v>
      </c>
      <c r="B184" s="11"/>
      <c r="C184" s="11"/>
      <c r="D184" s="11"/>
      <c r="E184" s="20">
        <f t="shared" si="31"/>
        <v>0</v>
      </c>
      <c r="F184" s="57"/>
      <c r="G184" s="48">
        <f t="shared" si="29"/>
        <v>0</v>
      </c>
      <c r="H184" s="57"/>
      <c r="I184" s="48"/>
      <c r="J184" s="48">
        <f t="shared" si="27"/>
        <v>0</v>
      </c>
      <c r="K184" s="48"/>
      <c r="L184" s="57"/>
      <c r="M184" s="57"/>
      <c r="N184" s="48">
        <f t="shared" si="28"/>
        <v>0</v>
      </c>
      <c r="O184" s="48">
        <f t="shared" si="32"/>
        <v>0</v>
      </c>
      <c r="P184" s="48">
        <f t="shared" si="34"/>
        <v>0</v>
      </c>
      <c r="Q184" s="48">
        <f t="shared" si="33"/>
        <v>0</v>
      </c>
      <c r="R184" s="48"/>
      <c r="S184" s="48"/>
    </row>
    <row r="185" spans="1:19" ht="31.5" customHeight="1" hidden="1">
      <c r="A185" s="38" t="s">
        <v>151</v>
      </c>
      <c r="B185" s="11"/>
      <c r="C185" s="11"/>
      <c r="D185" s="11"/>
      <c r="E185" s="20">
        <f t="shared" si="31"/>
        <v>0</v>
      </c>
      <c r="F185" s="57"/>
      <c r="G185" s="48">
        <f t="shared" si="29"/>
        <v>0</v>
      </c>
      <c r="H185" s="57"/>
      <c r="I185" s="48"/>
      <c r="J185" s="48">
        <f t="shared" si="27"/>
        <v>0</v>
      </c>
      <c r="K185" s="48"/>
      <c r="L185" s="57"/>
      <c r="M185" s="57"/>
      <c r="N185" s="48">
        <f t="shared" si="28"/>
        <v>0</v>
      </c>
      <c r="O185" s="48">
        <f t="shared" si="32"/>
        <v>0</v>
      </c>
      <c r="P185" s="48">
        <f t="shared" si="34"/>
        <v>0</v>
      </c>
      <c r="Q185" s="48">
        <f t="shared" si="33"/>
        <v>0</v>
      </c>
      <c r="R185" s="48"/>
      <c r="S185" s="48"/>
    </row>
    <row r="186" spans="1:19" ht="33.75" customHeight="1" hidden="1">
      <c r="A186" s="43" t="s">
        <v>152</v>
      </c>
      <c r="B186" s="11"/>
      <c r="C186" s="11"/>
      <c r="D186" s="11"/>
      <c r="E186" s="20">
        <f t="shared" si="31"/>
        <v>0</v>
      </c>
      <c r="F186" s="57"/>
      <c r="G186" s="48">
        <f t="shared" si="29"/>
        <v>0</v>
      </c>
      <c r="H186" s="57"/>
      <c r="I186" s="48"/>
      <c r="J186" s="48">
        <f t="shared" si="27"/>
        <v>0</v>
      </c>
      <c r="K186" s="48"/>
      <c r="L186" s="57"/>
      <c r="M186" s="57"/>
      <c r="N186" s="48">
        <f t="shared" si="28"/>
        <v>0</v>
      </c>
      <c r="O186" s="48">
        <f t="shared" si="32"/>
        <v>0</v>
      </c>
      <c r="P186" s="48">
        <f t="shared" si="34"/>
        <v>0</v>
      </c>
      <c r="Q186" s="48">
        <f t="shared" si="33"/>
        <v>0</v>
      </c>
      <c r="R186" s="48"/>
      <c r="S186" s="48"/>
    </row>
    <row r="187" spans="1:19" ht="15.75" hidden="1">
      <c r="A187" s="44"/>
      <c r="B187" s="31">
        <f>B103+B8</f>
        <v>0</v>
      </c>
      <c r="C187" s="31" t="e">
        <f>C103+C8</f>
        <v>#REF!</v>
      </c>
      <c r="D187" s="31"/>
      <c r="E187" s="20">
        <f t="shared" si="31"/>
        <v>0</v>
      </c>
      <c r="F187" s="60"/>
      <c r="G187" s="48">
        <f t="shared" si="29"/>
        <v>0</v>
      </c>
      <c r="H187" s="60">
        <f>H103+H8</f>
        <v>45338651.5</v>
      </c>
      <c r="I187" s="48"/>
      <c r="J187" s="48">
        <f t="shared" si="27"/>
        <v>-45338651.5</v>
      </c>
      <c r="K187" s="48"/>
      <c r="L187" s="60"/>
      <c r="M187" s="60">
        <f>M103+M8</f>
        <v>47311217.90000001</v>
      </c>
      <c r="N187" s="48">
        <f t="shared" si="28"/>
        <v>119.10701138542335</v>
      </c>
      <c r="O187" s="48">
        <f t="shared" si="32"/>
        <v>47311217.90000001</v>
      </c>
      <c r="P187" s="48">
        <f t="shared" si="34"/>
        <v>47311217.90000001</v>
      </c>
      <c r="Q187" s="48">
        <f t="shared" si="33"/>
        <v>47311217.90000001</v>
      </c>
      <c r="R187" s="48"/>
      <c r="S187" s="48"/>
    </row>
    <row r="188" spans="1:19" ht="17.25" customHeight="1">
      <c r="A188" s="39" t="s">
        <v>67</v>
      </c>
      <c r="B188" s="31"/>
      <c r="C188" s="31"/>
      <c r="D188" s="31">
        <v>12035378</v>
      </c>
      <c r="E188" s="62">
        <f t="shared" si="31"/>
        <v>50.82878084779321</v>
      </c>
      <c r="F188" s="60">
        <v>13266454.9</v>
      </c>
      <c r="G188" s="47">
        <f t="shared" si="29"/>
        <v>27.334275928990508</v>
      </c>
      <c r="H188" s="60">
        <v>8239603.5</v>
      </c>
      <c r="I188" s="47">
        <v>9574838.1</v>
      </c>
      <c r="J188" s="47">
        <f t="shared" si="27"/>
        <v>1335234.5999999996</v>
      </c>
      <c r="K188" s="47">
        <v>8509748.6</v>
      </c>
      <c r="L188" s="60">
        <v>10933373.5</v>
      </c>
      <c r="M188" s="60">
        <v>2198286.2</v>
      </c>
      <c r="N188" s="47">
        <f t="shared" si="28"/>
        <v>5.534232917132724</v>
      </c>
      <c r="O188" s="47">
        <f t="shared" si="32"/>
        <v>-11068168.7</v>
      </c>
      <c r="P188" s="47">
        <f t="shared" si="34"/>
        <v>-7376551.899999999</v>
      </c>
      <c r="Q188" s="47">
        <f t="shared" si="33"/>
        <v>-8735087.3</v>
      </c>
      <c r="R188" s="47">
        <v>1982761.7</v>
      </c>
      <c r="S188" s="47">
        <v>1982761.7</v>
      </c>
    </row>
    <row r="189" spans="1:19" ht="15.75">
      <c r="A189" s="45" t="s">
        <v>68</v>
      </c>
      <c r="B189" s="45"/>
      <c r="C189" s="45"/>
      <c r="D189" s="46" t="e">
        <f>D8+D188+#REF!</f>
        <v>#REF!</v>
      </c>
      <c r="E189" s="46" t="e">
        <f>E8+E188+#REF!</f>
        <v>#REF!</v>
      </c>
      <c r="F189" s="47">
        <f>F8+F188</f>
        <v>48534136.89999999</v>
      </c>
      <c r="G189" s="47">
        <v>100</v>
      </c>
      <c r="H189" s="47">
        <f>H8+H188</f>
        <v>43790357</v>
      </c>
      <c r="I189" s="47">
        <f>I8+I188</f>
        <v>45471973.6</v>
      </c>
      <c r="J189" s="47">
        <f t="shared" si="27"/>
        <v>1681616.6000000015</v>
      </c>
      <c r="K189" s="47">
        <f>K8+K188</f>
        <v>35429738.9</v>
      </c>
      <c r="L189" s="47">
        <f>L8+L188</f>
        <v>47368208.4</v>
      </c>
      <c r="M189" s="47">
        <f>M8+M188</f>
        <v>39721606.10000002</v>
      </c>
      <c r="N189" s="47">
        <v>100</v>
      </c>
      <c r="O189" s="47">
        <f t="shared" si="32"/>
        <v>-8812530.799999975</v>
      </c>
      <c r="P189" s="47">
        <f t="shared" si="34"/>
        <v>-5750367.499999985</v>
      </c>
      <c r="Q189" s="47">
        <f t="shared" si="33"/>
        <v>-7646602.299999982</v>
      </c>
      <c r="R189" s="47">
        <f>R8+R188</f>
        <v>41425120.199999996</v>
      </c>
      <c r="S189" s="47">
        <f>S8+S188</f>
        <v>43340036.900000006</v>
      </c>
    </row>
    <row r="190" spans="1:13" ht="15.75">
      <c r="A190" s="1"/>
      <c r="B190" s="1"/>
      <c r="C190" s="1"/>
      <c r="D190" s="1"/>
      <c r="E190" s="1"/>
      <c r="F190" s="50"/>
      <c r="G190" s="50"/>
      <c r="H190" s="50"/>
      <c r="I190" s="1"/>
      <c r="J190" s="1"/>
      <c r="K190" s="1"/>
      <c r="L190" s="1"/>
      <c r="M190" s="1"/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</sheetData>
  <sheetProtection/>
  <mergeCells count="7">
    <mergeCell ref="R1:S1"/>
    <mergeCell ref="A1:B1"/>
    <mergeCell ref="A3:M3"/>
    <mergeCell ref="A6:A7"/>
    <mergeCell ref="A2:Q2"/>
    <mergeCell ref="F5:G5"/>
    <mergeCell ref="H5:L5"/>
  </mergeCells>
  <printOptions horizontalCentered="1" verticalCentered="1"/>
  <pageMargins left="0.7874015748031497" right="0.5905511811023623" top="0.3937007874015748" bottom="0.3937007874015748" header="0.5118110236220472" footer="0.5118110236220472"/>
  <pageSetup fitToHeight="0" fitToWidth="1" horizontalDpi="600" verticalDpi="600" orientation="landscape" paperSize="9" scale="56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2017-11-09T03:24:35Z</cp:lastPrinted>
  <dcterms:created xsi:type="dcterms:W3CDTF">1996-10-08T23:32:33Z</dcterms:created>
  <dcterms:modified xsi:type="dcterms:W3CDTF">2017-11-09T03:30:00Z</dcterms:modified>
  <cp:category/>
  <cp:version/>
  <cp:contentType/>
  <cp:contentStatus/>
</cp:coreProperties>
</file>